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768" windowHeight="7368" tabRatio="599" activeTab="1"/>
  </bookViews>
  <sheets>
    <sheet name="Option 1" sheetId="1" r:id="rId1"/>
    <sheet name="Option 2" sheetId="2" r:id="rId2"/>
    <sheet name="Option 3" sheetId="3" r:id="rId3"/>
  </sheets>
  <externalReferences>
    <externalReference r:id="rId6"/>
  </externalReferences>
  <definedNames>
    <definedName name="_xlnm.Print_Area" localSheetId="0">'Option 1'!$A$1:$R$49</definedName>
    <definedName name="_xlnm.Print_Area" localSheetId="1">'Option 2'!$A$1:$R$50</definedName>
    <definedName name="_xlnm.Print_Area" localSheetId="2">'Option 3'!$A$1:$S$49</definedName>
  </definedNames>
  <calcPr fullCalcOnLoad="1"/>
</workbook>
</file>

<file path=xl/sharedStrings.xml><?xml version="1.0" encoding="utf-8"?>
<sst xmlns="http://schemas.openxmlformats.org/spreadsheetml/2006/main" count="217" uniqueCount="89">
  <si>
    <t xml:space="preserve"> </t>
  </si>
  <si>
    <t>普通基金和有关基金</t>
  </si>
  <si>
    <t>第一部分</t>
  </si>
  <si>
    <t>执行活动的现金流量</t>
  </si>
  <si>
    <t>收到的款项</t>
  </si>
  <si>
    <t>会费（减去折扣额）</t>
  </si>
  <si>
    <t>联合资助的活动</t>
  </si>
  <si>
    <t>支持服务和行政服务</t>
  </si>
  <si>
    <t>人事费用</t>
  </si>
  <si>
    <t>采购和旅行</t>
  </si>
  <si>
    <t>技术合作计划</t>
  </si>
  <si>
    <t>执行活动的现金净额</t>
  </si>
  <si>
    <t>第二部分</t>
  </si>
  <si>
    <t>投资活动的现金流量</t>
  </si>
  <si>
    <t>期初现金</t>
  </si>
  <si>
    <t>期末现金</t>
  </si>
  <si>
    <t>第三部分</t>
  </si>
  <si>
    <t>在银行的现金</t>
  </si>
  <si>
    <t>短期投资</t>
  </si>
  <si>
    <t>计划额</t>
  </si>
  <si>
    <t>实际额</t>
  </si>
  <si>
    <t>合计</t>
  </si>
  <si>
    <t>2002年拟议现金流量管理计划</t>
  </si>
  <si>
    <t>然而，关于现金预报情况，假设技术合作计划现金所有额按期初余额计算，每月减去450万美元，即在这一年期间支付的现金记入正常计划。</t>
  </si>
  <si>
    <t>(*) 财务要点报告书表明截至2002年3月底收到的现金完全满足了技术合作计划预算拨款，这使本表中的技术合作计划陈述简单化。</t>
  </si>
  <si>
    <t xml:space="preserve">2002年拟议现金流量及按预算指标列出的技术合作计划交付额 </t>
  </si>
  <si>
    <t>1) 现金流量表假设，首先使用2002年正常计划分摊会费的是技术合作计划，使用额为5158万美元（2002－03年拨款额为1.0316亿美元）。</t>
  </si>
  <si>
    <t>2)现金流量表假设，5158万美元的收款额中，2002年1月和2月的收款额分别为1335万美元和3823万美元。</t>
  </si>
  <si>
    <t>3)现金流量表假设，技术合作计划平均每月偿付额达到计划、预算及评价办公室的预算指标。</t>
  </si>
  <si>
    <t>4) 关于特别储备金帐户和周转基金的重建，没有进行假设。</t>
  </si>
  <si>
    <t>方案 II</t>
  </si>
  <si>
    <t>2002年拟议的现金流量及60天现金需要和技术合作计划偿付制约因素</t>
  </si>
  <si>
    <t>方案 III</t>
  </si>
  <si>
    <t>1)现金流量表假设，首先使用2002年正常计划分摊会费的是技术合作计划，使用额为5158万美元（2002－03年拨款额为1.0316亿美元）。</t>
  </si>
  <si>
    <t>3)现金流量表假设，技术合作计划平均每月偿付额减至尽可能保持60天现金流动资金持有额的水平。</t>
  </si>
  <si>
    <r>
      <t>(</t>
    </r>
    <r>
      <rPr>
        <sz val="14"/>
        <rFont val="宋体"/>
        <family val="0"/>
      </rPr>
      <t>百万美元</t>
    </r>
    <r>
      <rPr>
        <sz val="14"/>
        <rFont val="Arial"/>
        <family val="2"/>
      </rPr>
      <t>)</t>
    </r>
  </si>
  <si>
    <r>
      <t>1</t>
    </r>
    <r>
      <rPr>
        <sz val="14"/>
        <rFont val="宋体"/>
        <family val="0"/>
      </rPr>
      <t>月</t>
    </r>
  </si>
  <si>
    <r>
      <t>2</t>
    </r>
    <r>
      <rPr>
        <sz val="14"/>
        <rFont val="宋体"/>
        <family val="0"/>
      </rPr>
      <t>月</t>
    </r>
  </si>
  <si>
    <r>
      <t>3</t>
    </r>
    <r>
      <rPr>
        <sz val="14"/>
        <rFont val="宋体"/>
        <family val="0"/>
      </rPr>
      <t>月</t>
    </r>
  </si>
  <si>
    <r>
      <t>4</t>
    </r>
    <r>
      <rPr>
        <sz val="14"/>
        <rFont val="宋体"/>
        <family val="0"/>
      </rPr>
      <t>月</t>
    </r>
  </si>
  <si>
    <r>
      <t>5</t>
    </r>
    <r>
      <rPr>
        <sz val="14"/>
        <rFont val="宋体"/>
        <family val="0"/>
      </rPr>
      <t>月</t>
    </r>
  </si>
  <si>
    <r>
      <t>6</t>
    </r>
    <r>
      <rPr>
        <sz val="14"/>
        <rFont val="宋体"/>
        <family val="0"/>
      </rPr>
      <t>月</t>
    </r>
  </si>
  <si>
    <r>
      <t>7</t>
    </r>
    <r>
      <rPr>
        <sz val="14"/>
        <rFont val="宋体"/>
        <family val="0"/>
      </rPr>
      <t>月</t>
    </r>
  </si>
  <si>
    <r>
      <t>8</t>
    </r>
    <r>
      <rPr>
        <sz val="14"/>
        <rFont val="宋体"/>
        <family val="0"/>
      </rPr>
      <t>月</t>
    </r>
  </si>
  <si>
    <r>
      <t>9</t>
    </r>
    <r>
      <rPr>
        <sz val="14"/>
        <rFont val="宋体"/>
        <family val="0"/>
      </rPr>
      <t>月</t>
    </r>
  </si>
  <si>
    <r>
      <t>10</t>
    </r>
    <r>
      <rPr>
        <sz val="14"/>
        <rFont val="宋体"/>
        <family val="0"/>
      </rPr>
      <t>月</t>
    </r>
  </si>
  <si>
    <r>
      <t>11</t>
    </r>
    <r>
      <rPr>
        <sz val="14"/>
        <rFont val="宋体"/>
        <family val="0"/>
      </rPr>
      <t>月</t>
    </r>
  </si>
  <si>
    <r>
      <t>12</t>
    </r>
    <r>
      <rPr>
        <sz val="14"/>
        <rFont val="宋体"/>
        <family val="0"/>
      </rPr>
      <t>月</t>
    </r>
  </si>
  <si>
    <r>
      <t>合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计</t>
    </r>
  </si>
  <si>
    <r>
      <t>支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出</t>
    </r>
  </si>
  <si>
    <r>
      <t>合</t>
    </r>
    <r>
      <rPr>
        <b/>
        <sz val="14"/>
        <rFont val="Arial"/>
        <family val="2"/>
      </rPr>
      <t xml:space="preserve">  </t>
    </r>
    <r>
      <rPr>
        <b/>
        <sz val="14"/>
        <rFont val="宋体"/>
        <family val="0"/>
      </rPr>
      <t>计</t>
    </r>
  </si>
  <si>
    <r>
      <t>现金增</t>
    </r>
    <r>
      <rPr>
        <b/>
        <sz val="14"/>
        <rFont val="Arial"/>
        <family val="2"/>
      </rPr>
      <t>/</t>
    </r>
    <r>
      <rPr>
        <b/>
        <sz val="14"/>
        <rFont val="宋体"/>
        <family val="0"/>
      </rPr>
      <t>减净额</t>
    </r>
  </si>
  <si>
    <r>
      <t>现金分类</t>
    </r>
    <r>
      <rPr>
        <b/>
        <sz val="14"/>
        <rFont val="Arial"/>
        <family val="2"/>
      </rPr>
      <t>:</t>
    </r>
  </si>
  <si>
    <r>
      <t xml:space="preserve">a) </t>
    </r>
    <r>
      <rPr>
        <sz val="14"/>
        <rFont val="宋体"/>
        <family val="0"/>
      </rPr>
      <t>普遍基金</t>
    </r>
  </si>
  <si>
    <r>
      <t xml:space="preserve">c) </t>
    </r>
    <r>
      <rPr>
        <sz val="14"/>
        <rFont val="宋体"/>
        <family val="0"/>
      </rPr>
      <t>限制使用基金</t>
    </r>
    <r>
      <rPr>
        <sz val="14"/>
        <rFont val="Arial"/>
        <family val="2"/>
      </rPr>
      <t>:</t>
    </r>
  </si>
  <si>
    <r>
      <t xml:space="preserve">   -</t>
    </r>
    <r>
      <rPr>
        <sz val="14"/>
        <rFont val="宋体"/>
        <family val="0"/>
      </rPr>
      <t>特别储备金帐户</t>
    </r>
  </si>
  <si>
    <r>
      <t xml:space="preserve">   -</t>
    </r>
    <r>
      <rPr>
        <sz val="14"/>
        <rFont val="宋体"/>
        <family val="0"/>
      </rPr>
      <t>周转基金</t>
    </r>
  </si>
  <si>
    <r>
      <t xml:space="preserve">   -</t>
    </r>
    <r>
      <rPr>
        <sz val="14"/>
        <rFont val="宋体"/>
        <family val="0"/>
      </rPr>
      <t>职工信托基金</t>
    </r>
  </si>
  <si>
    <r>
      <t>方案</t>
    </r>
    <r>
      <rPr>
        <b/>
        <sz val="14"/>
        <rFont val="Arial"/>
        <family val="2"/>
      </rPr>
      <t>I</t>
    </r>
  </si>
  <si>
    <r>
      <t>b)</t>
    </r>
    <r>
      <rPr>
        <sz val="14"/>
        <rFont val="宋体"/>
        <family val="0"/>
      </rPr>
      <t>技术合作计划</t>
    </r>
    <r>
      <rPr>
        <sz val="14"/>
        <rFont val="Arial"/>
        <family val="2"/>
      </rPr>
      <t xml:space="preserve">  (*)                 </t>
    </r>
  </si>
  <si>
    <r>
      <t>其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中</t>
    </r>
    <r>
      <rPr>
        <sz val="14"/>
        <rFont val="Arial"/>
        <family val="2"/>
      </rPr>
      <t>:</t>
    </r>
  </si>
  <si>
    <r>
      <t>(</t>
    </r>
    <r>
      <rPr>
        <sz val="13"/>
        <rFont val="宋体"/>
        <family val="0"/>
      </rPr>
      <t>百万美元</t>
    </r>
    <r>
      <rPr>
        <sz val="13"/>
        <rFont val="Arial"/>
        <family val="2"/>
      </rPr>
      <t>)</t>
    </r>
  </si>
  <si>
    <r>
      <t>1</t>
    </r>
    <r>
      <rPr>
        <sz val="13"/>
        <rFont val="宋体"/>
        <family val="0"/>
      </rPr>
      <t>月</t>
    </r>
  </si>
  <si>
    <r>
      <t>2</t>
    </r>
    <r>
      <rPr>
        <sz val="13"/>
        <rFont val="宋体"/>
        <family val="0"/>
      </rPr>
      <t>月</t>
    </r>
  </si>
  <si>
    <r>
      <t>3</t>
    </r>
    <r>
      <rPr>
        <sz val="13"/>
        <rFont val="宋体"/>
        <family val="0"/>
      </rPr>
      <t>月</t>
    </r>
  </si>
  <si>
    <r>
      <t>4</t>
    </r>
    <r>
      <rPr>
        <sz val="13"/>
        <rFont val="宋体"/>
        <family val="0"/>
      </rPr>
      <t>月</t>
    </r>
  </si>
  <si>
    <r>
      <t>5</t>
    </r>
    <r>
      <rPr>
        <sz val="13"/>
        <rFont val="宋体"/>
        <family val="0"/>
      </rPr>
      <t>月</t>
    </r>
  </si>
  <si>
    <r>
      <t>6</t>
    </r>
    <r>
      <rPr>
        <sz val="13"/>
        <rFont val="宋体"/>
        <family val="0"/>
      </rPr>
      <t>月</t>
    </r>
  </si>
  <si>
    <r>
      <t>7</t>
    </r>
    <r>
      <rPr>
        <sz val="13"/>
        <rFont val="宋体"/>
        <family val="0"/>
      </rPr>
      <t>月</t>
    </r>
  </si>
  <si>
    <r>
      <t>8</t>
    </r>
    <r>
      <rPr>
        <sz val="13"/>
        <rFont val="宋体"/>
        <family val="0"/>
      </rPr>
      <t>月</t>
    </r>
  </si>
  <si>
    <r>
      <t>9</t>
    </r>
    <r>
      <rPr>
        <sz val="13"/>
        <rFont val="宋体"/>
        <family val="0"/>
      </rPr>
      <t>月</t>
    </r>
  </si>
  <si>
    <r>
      <t>10</t>
    </r>
    <r>
      <rPr>
        <sz val="13"/>
        <rFont val="宋体"/>
        <family val="0"/>
      </rPr>
      <t>月</t>
    </r>
  </si>
  <si>
    <r>
      <t>11</t>
    </r>
    <r>
      <rPr>
        <sz val="13"/>
        <rFont val="宋体"/>
        <family val="0"/>
      </rPr>
      <t>月</t>
    </r>
  </si>
  <si>
    <r>
      <t>12</t>
    </r>
    <r>
      <rPr>
        <sz val="13"/>
        <rFont val="宋体"/>
        <family val="0"/>
      </rPr>
      <t>月</t>
    </r>
  </si>
  <si>
    <r>
      <t>合</t>
    </r>
    <r>
      <rPr>
        <sz val="13"/>
        <rFont val="Arial"/>
        <family val="2"/>
      </rPr>
      <t xml:space="preserve"> </t>
    </r>
    <r>
      <rPr>
        <sz val="13"/>
        <rFont val="宋体"/>
        <family val="0"/>
      </rPr>
      <t>计</t>
    </r>
  </si>
  <si>
    <r>
      <t>支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出</t>
    </r>
  </si>
  <si>
    <r>
      <t>合</t>
    </r>
    <r>
      <rPr>
        <b/>
        <sz val="13"/>
        <rFont val="Arial"/>
        <family val="2"/>
      </rPr>
      <t xml:space="preserve">  </t>
    </r>
    <r>
      <rPr>
        <b/>
        <sz val="13"/>
        <rFont val="宋体"/>
        <family val="0"/>
      </rPr>
      <t>计</t>
    </r>
  </si>
  <si>
    <r>
      <t>现金增</t>
    </r>
    <r>
      <rPr>
        <b/>
        <sz val="13"/>
        <rFont val="Arial"/>
        <family val="2"/>
      </rPr>
      <t>/</t>
    </r>
    <r>
      <rPr>
        <b/>
        <sz val="13"/>
        <rFont val="宋体"/>
        <family val="0"/>
      </rPr>
      <t>减净额</t>
    </r>
  </si>
  <si>
    <r>
      <t>现金分类</t>
    </r>
    <r>
      <rPr>
        <b/>
        <sz val="13"/>
        <rFont val="Arial"/>
        <family val="2"/>
      </rPr>
      <t>:</t>
    </r>
  </si>
  <si>
    <r>
      <t xml:space="preserve">a) </t>
    </r>
    <r>
      <rPr>
        <sz val="13"/>
        <rFont val="宋体"/>
        <family val="0"/>
      </rPr>
      <t>普遍基金</t>
    </r>
  </si>
  <si>
    <r>
      <t xml:space="preserve">c) </t>
    </r>
    <r>
      <rPr>
        <sz val="13"/>
        <rFont val="宋体"/>
        <family val="0"/>
      </rPr>
      <t>限制使用基金</t>
    </r>
    <r>
      <rPr>
        <sz val="13"/>
        <rFont val="Arial"/>
        <family val="2"/>
      </rPr>
      <t>:</t>
    </r>
  </si>
  <si>
    <r>
      <t xml:space="preserve">   -</t>
    </r>
    <r>
      <rPr>
        <sz val="13"/>
        <rFont val="宋体"/>
        <family val="0"/>
      </rPr>
      <t>特别储备金帐户</t>
    </r>
  </si>
  <si>
    <r>
      <t xml:space="preserve">   -</t>
    </r>
    <r>
      <rPr>
        <sz val="13"/>
        <rFont val="宋体"/>
        <family val="0"/>
      </rPr>
      <t>周转基金</t>
    </r>
  </si>
  <si>
    <r>
      <t xml:space="preserve">   -</t>
    </r>
    <r>
      <rPr>
        <sz val="13"/>
        <rFont val="宋体"/>
        <family val="0"/>
      </rPr>
      <t>职工信托基金</t>
    </r>
  </si>
  <si>
    <r>
      <t>其中</t>
    </r>
    <r>
      <rPr>
        <sz val="13"/>
        <rFont val="Arial"/>
        <family val="2"/>
      </rPr>
      <t>:</t>
    </r>
  </si>
  <si>
    <r>
      <t>合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计</t>
    </r>
  </si>
  <si>
    <t>4月</t>
  </si>
  <si>
    <r>
      <t>b)</t>
    </r>
    <r>
      <rPr>
        <sz val="13"/>
        <rFont val="宋体"/>
        <family val="0"/>
      </rPr>
      <t>技术合作计划</t>
    </r>
    <r>
      <rPr>
        <sz val="13"/>
        <rFont val="Arial"/>
        <family val="2"/>
      </rPr>
      <t xml:space="preserve">(*)             </t>
    </r>
  </si>
  <si>
    <r>
      <t>b)</t>
    </r>
    <r>
      <rPr>
        <sz val="13"/>
        <rFont val="宋体"/>
        <family val="0"/>
      </rPr>
      <t>技术合作计划</t>
    </r>
    <r>
      <rPr>
        <sz val="13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</si>
</sst>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i/>
      <u val="single"/>
      <sz val="14"/>
      <name val="宋体"/>
      <family val="0"/>
    </font>
    <font>
      <i/>
      <u val="single"/>
      <sz val="14"/>
      <name val="Arial"/>
      <family val="2"/>
    </font>
    <font>
      <b/>
      <sz val="14"/>
      <name val="黑体"/>
      <family val="0"/>
    </font>
    <font>
      <b/>
      <sz val="18"/>
      <name val="黑体"/>
      <family val="0"/>
    </font>
    <font>
      <b/>
      <sz val="17"/>
      <name val="黑体"/>
      <family val="0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sz val="13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i/>
      <sz val="13"/>
      <name val="Arial"/>
      <family val="2"/>
    </font>
    <font>
      <i/>
      <u val="single"/>
      <sz val="13"/>
      <name val="Arial"/>
      <family val="2"/>
    </font>
    <font>
      <b/>
      <sz val="13"/>
      <name val="黑体"/>
      <family val="0"/>
    </font>
    <font>
      <b/>
      <i/>
      <u val="single"/>
      <sz val="1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justify" wrapText="1"/>
    </xf>
    <xf numFmtId="0" fontId="3" fillId="0" borderId="4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172" fontId="3" fillId="0" borderId="7" xfId="0" applyNumberFormat="1" applyFont="1" applyBorder="1" applyAlignment="1">
      <alignment/>
    </xf>
    <xf numFmtId="0" fontId="5" fillId="0" borderId="3" xfId="0" applyFont="1" applyBorder="1" applyAlignment="1">
      <alignment horizontal="justify" wrapText="1"/>
    </xf>
    <xf numFmtId="0" fontId="2" fillId="0" borderId="4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3" xfId="0" applyFont="1" applyBorder="1" applyAlignment="1">
      <alignment horizontal="justify" wrapText="1"/>
    </xf>
    <xf numFmtId="172" fontId="3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3" xfId="0" applyFont="1" applyBorder="1" applyAlignment="1">
      <alignment horizontal="justify" wrapText="1"/>
    </xf>
    <xf numFmtId="172" fontId="2" fillId="0" borderId="4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2" borderId="5" xfId="0" applyNumberFormat="1" applyFont="1" applyFill="1" applyBorder="1" applyAlignment="1">
      <alignment/>
    </xf>
    <xf numFmtId="172" fontId="3" fillId="2" borderId="6" xfId="0" applyNumberFormat="1" applyFont="1" applyFill="1" applyBorder="1" applyAlignment="1">
      <alignment/>
    </xf>
    <xf numFmtId="172" fontId="3" fillId="2" borderId="8" xfId="0" applyNumberFormat="1" applyFont="1" applyFill="1" applyBorder="1" applyAlignment="1">
      <alignment/>
    </xf>
    <xf numFmtId="0" fontId="5" fillId="0" borderId="13" xfId="0" applyFont="1" applyBorder="1" applyAlignment="1">
      <alignment horizontal="justify" wrapText="1"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justify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3" xfId="0" applyFont="1" applyBorder="1" applyAlignment="1">
      <alignment horizontal="justify" wrapText="1"/>
    </xf>
    <xf numFmtId="0" fontId="16" fillId="0" borderId="4" xfId="0" applyFont="1" applyBorder="1" applyAlignment="1">
      <alignment/>
    </xf>
    <xf numFmtId="172" fontId="13" fillId="0" borderId="5" xfId="0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3" fillId="0" borderId="19" xfId="0" applyFont="1" applyBorder="1" applyAlignment="1">
      <alignment horizontal="justify" wrapText="1"/>
    </xf>
    <xf numFmtId="0" fontId="17" fillId="0" borderId="19" xfId="0" applyFont="1" applyBorder="1" applyAlignment="1">
      <alignment horizontal="justify" wrapText="1"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 horizontal="left" wrapText="1"/>
    </xf>
    <xf numFmtId="0" fontId="13" fillId="0" borderId="1" xfId="0" applyFont="1" applyBorder="1" applyAlignment="1">
      <alignment/>
    </xf>
    <xf numFmtId="0" fontId="14" fillId="0" borderId="3" xfId="0" applyFont="1" applyBorder="1" applyAlignment="1">
      <alignment horizontal="justify" wrapText="1"/>
    </xf>
    <xf numFmtId="0" fontId="13" fillId="0" borderId="4" xfId="0" applyFont="1" applyBorder="1" applyAlignment="1">
      <alignment/>
    </xf>
    <xf numFmtId="172" fontId="13" fillId="0" borderId="7" xfId="0" applyNumberFormat="1" applyFont="1" applyBorder="1" applyAlignment="1">
      <alignment/>
    </xf>
    <xf numFmtId="172" fontId="13" fillId="0" borderId="4" xfId="0" applyNumberFormat="1" applyFont="1" applyBorder="1" applyAlignment="1">
      <alignment/>
    </xf>
    <xf numFmtId="172" fontId="13" fillId="0" borderId="9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2" xfId="0" applyNumberFormat="1" applyFont="1" applyBorder="1" applyAlignment="1">
      <alignment/>
    </xf>
    <xf numFmtId="0" fontId="13" fillId="0" borderId="3" xfId="0" applyFont="1" applyBorder="1" applyAlignment="1">
      <alignment horizontal="justify" wrapText="1"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172" fontId="16" fillId="0" borderId="9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16" fillId="0" borderId="8" xfId="0" applyNumberFormat="1" applyFont="1" applyBorder="1" applyAlignment="1">
      <alignment/>
    </xf>
    <xf numFmtId="0" fontId="16" fillId="0" borderId="3" xfId="0" applyFont="1" applyBorder="1" applyAlignment="1">
      <alignment horizontal="justify" wrapText="1"/>
    </xf>
    <xf numFmtId="172" fontId="16" fillId="0" borderId="4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172" fontId="13" fillId="2" borderId="5" xfId="0" applyNumberFormat="1" applyFont="1" applyFill="1" applyBorder="1" applyAlignment="1">
      <alignment/>
    </xf>
    <xf numFmtId="172" fontId="13" fillId="2" borderId="4" xfId="0" applyNumberFormat="1" applyFont="1" applyFill="1" applyBorder="1" applyAlignment="1">
      <alignment/>
    </xf>
    <xf numFmtId="172" fontId="13" fillId="2" borderId="8" xfId="0" applyNumberFormat="1" applyFont="1" applyFill="1" applyBorder="1" applyAlignment="1">
      <alignment/>
    </xf>
    <xf numFmtId="0" fontId="15" fillId="0" borderId="13" xfId="0" applyFont="1" applyBorder="1" applyAlignment="1">
      <alignment horizontal="justify" wrapText="1"/>
    </xf>
    <xf numFmtId="172" fontId="16" fillId="0" borderId="20" xfId="0" applyNumberFormat="1" applyFont="1" applyBorder="1" applyAlignment="1">
      <alignment/>
    </xf>
    <xf numFmtId="172" fontId="16" fillId="0" borderId="14" xfId="0" applyNumberFormat="1" applyFont="1" applyBorder="1" applyAlignment="1">
      <alignment/>
    </xf>
    <xf numFmtId="172" fontId="16" fillId="0" borderId="16" xfId="0" applyNumberFormat="1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2" fontId="18" fillId="0" borderId="5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center" wrapText="1"/>
    </xf>
    <xf numFmtId="17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2" fontId="13" fillId="0" borderId="21" xfId="0" applyNumberFormat="1" applyFont="1" applyBorder="1" applyAlignment="1">
      <alignment/>
    </xf>
    <xf numFmtId="0" fontId="13" fillId="0" borderId="22" xfId="0" applyFont="1" applyBorder="1" applyAlignment="1">
      <alignment horizontal="left"/>
    </xf>
    <xf numFmtId="172" fontId="13" fillId="2" borderId="23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72" fontId="3" fillId="0" borderId="25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3" fillId="2" borderId="0" xfId="0" applyNumberFormat="1" applyFont="1" applyFill="1" applyBorder="1" applyAlignment="1">
      <alignment/>
    </xf>
    <xf numFmtId="172" fontId="3" fillId="2" borderId="26" xfId="0" applyNumberFormat="1" applyFont="1" applyFill="1" applyBorder="1" applyAlignment="1">
      <alignment/>
    </xf>
    <xf numFmtId="172" fontId="2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172" fontId="13" fillId="0" borderId="25" xfId="0" applyNumberFormat="1" applyFont="1" applyBorder="1" applyAlignment="1">
      <alignment/>
    </xf>
    <xf numFmtId="172" fontId="16" fillId="0" borderId="25" xfId="0" applyNumberFormat="1" applyFont="1" applyBorder="1" applyAlignment="1">
      <alignment/>
    </xf>
    <xf numFmtId="172" fontId="13" fillId="2" borderId="0" xfId="0" applyNumberFormat="1" applyFont="1" applyFill="1" applyBorder="1" applyAlignment="1">
      <alignment/>
    </xf>
    <xf numFmtId="0" fontId="13" fillId="0" borderId="24" xfId="0" applyFont="1" applyBorder="1" applyAlignment="1">
      <alignment horizontal="left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5" fillId="0" borderId="17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172" fontId="13" fillId="0" borderId="33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18" fillId="0" borderId="3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IN98\TEMP\Cash%20Flow%20Plan%20Year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Payroll Apr 2002"/>
      <sheetName val="Payroll Mar 2002"/>
      <sheetName val="Payroll Feb 2002"/>
      <sheetName val="Payroll Jan 2002"/>
      <sheetName val="OTHER 1100-1999  Jan-Feb 02"/>
      <sheetName val="HQ 1031-1099-1305 Jan-Feb 02"/>
      <sheetName val="Monthly Summary"/>
      <sheetName val="GF Forecast 2002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ODE"/>
      <sheetName val="Report 1"/>
      <sheetName val="CRITERIA1"/>
      <sheetName val="TF Forecast 2002"/>
      <sheetName val="Split of Invests"/>
    </sheetNames>
    <sheetDataSet>
      <sheetData sheetId="34">
        <row r="15">
          <cell r="F15">
            <v>27.974690786247475</v>
          </cell>
          <cell r="H15">
            <v>37.43613209254232</v>
          </cell>
          <cell r="J15">
            <v>48.452083723836296</v>
          </cell>
        </row>
        <row r="16">
          <cell r="F16">
            <v>9.095309213752518</v>
          </cell>
          <cell r="H16">
            <v>14.95386790745767</v>
          </cell>
          <cell r="J16">
            <v>30.0679162761637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selection activeCell="A5" sqref="A5:IV5"/>
    </sheetView>
  </sheetViews>
  <sheetFormatPr defaultColWidth="9.140625" defaultRowHeight="18.75" customHeight="1"/>
  <cols>
    <col min="1" max="1" width="42.421875" style="5" customWidth="1"/>
    <col min="2" max="2" width="11.8515625" style="5" customWidth="1"/>
    <col min="3" max="10" width="12.00390625" style="5" customWidth="1"/>
    <col min="11" max="12" width="10.28125" style="5" customWidth="1"/>
    <col min="13" max="13" width="12.28125" style="5" customWidth="1"/>
    <col min="14" max="14" width="12.421875" style="5" bestFit="1" customWidth="1"/>
    <col min="15" max="15" width="11.57421875" style="5" customWidth="1"/>
    <col min="16" max="16" width="11.8515625" style="5" customWidth="1"/>
    <col min="17" max="17" width="10.8515625" style="5" customWidth="1"/>
    <col min="18" max="18" width="11.00390625" style="5" customWidth="1"/>
    <col min="19" max="19" width="8.8515625" style="5" customWidth="1"/>
    <col min="20" max="20" width="12.421875" style="5" customWidth="1"/>
    <col min="21" max="16384" width="8.8515625" style="5" customWidth="1"/>
  </cols>
  <sheetData>
    <row r="1" spans="1:18" ht="18.75" customHeight="1">
      <c r="A1" s="49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1"/>
      <c r="R1" s="45" t="s">
        <v>58</v>
      </c>
    </row>
    <row r="2" spans="1:17" ht="18.75" customHeight="1">
      <c r="A2" s="46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20" s="104" customFormat="1" ht="18.75" customHeight="1">
      <c r="B3" s="105" t="s">
        <v>19</v>
      </c>
      <c r="C3" s="105" t="s">
        <v>20</v>
      </c>
      <c r="D3" s="105" t="s">
        <v>19</v>
      </c>
      <c r="E3" s="105" t="s">
        <v>20</v>
      </c>
      <c r="F3" s="105" t="s">
        <v>19</v>
      </c>
      <c r="G3" s="105" t="s">
        <v>20</v>
      </c>
      <c r="H3" s="105" t="s">
        <v>19</v>
      </c>
      <c r="I3" s="105" t="s">
        <v>20</v>
      </c>
      <c r="J3" s="105" t="s">
        <v>19</v>
      </c>
      <c r="K3" s="105" t="s">
        <v>19</v>
      </c>
      <c r="L3" s="105" t="s">
        <v>19</v>
      </c>
      <c r="M3" s="105" t="s">
        <v>19</v>
      </c>
      <c r="N3" s="105" t="s">
        <v>19</v>
      </c>
      <c r="O3" s="105" t="s">
        <v>19</v>
      </c>
      <c r="P3" s="105" t="s">
        <v>19</v>
      </c>
      <c r="Q3" s="105" t="s">
        <v>19</v>
      </c>
      <c r="R3" s="105"/>
      <c r="S3" s="106"/>
      <c r="T3" s="106"/>
    </row>
    <row r="4" spans="1:20" ht="18.75" customHeight="1" thickBot="1">
      <c r="A4" s="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6"/>
      <c r="T4" s="6"/>
    </row>
    <row r="5" spans="1:20" s="151" customFormat="1" ht="18.75" customHeight="1" thickBot="1">
      <c r="A5" s="143" t="s">
        <v>1</v>
      </c>
      <c r="B5" s="144" t="s">
        <v>36</v>
      </c>
      <c r="C5" s="145" t="s">
        <v>36</v>
      </c>
      <c r="D5" s="145" t="s">
        <v>37</v>
      </c>
      <c r="E5" s="146" t="s">
        <v>37</v>
      </c>
      <c r="F5" s="146" t="s">
        <v>38</v>
      </c>
      <c r="G5" s="147" t="s">
        <v>38</v>
      </c>
      <c r="H5" s="147" t="s">
        <v>39</v>
      </c>
      <c r="I5" s="147" t="s">
        <v>39</v>
      </c>
      <c r="J5" s="147" t="s">
        <v>40</v>
      </c>
      <c r="K5" s="147" t="s">
        <v>41</v>
      </c>
      <c r="L5" s="147" t="s">
        <v>42</v>
      </c>
      <c r="M5" s="147" t="s">
        <v>43</v>
      </c>
      <c r="N5" s="147" t="s">
        <v>44</v>
      </c>
      <c r="O5" s="147" t="s">
        <v>45</v>
      </c>
      <c r="P5" s="147" t="s">
        <v>46</v>
      </c>
      <c r="Q5" s="148" t="s">
        <v>47</v>
      </c>
      <c r="R5" s="149" t="s">
        <v>21</v>
      </c>
      <c r="S5" s="150"/>
      <c r="T5" s="150"/>
    </row>
    <row r="6" spans="1:20" ht="18.75" customHeight="1" thickBot="1">
      <c r="A6" s="46"/>
      <c r="B6" s="7"/>
      <c r="C6" s="8"/>
      <c r="D6" s="8"/>
      <c r="E6" s="8"/>
      <c r="F6" s="8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24"/>
      <c r="S6" s="6"/>
      <c r="T6" s="6"/>
    </row>
    <row r="7" spans="1:20" ht="18.75" customHeight="1">
      <c r="A7" s="48" t="s">
        <v>2</v>
      </c>
      <c r="B7" s="10"/>
      <c r="C7" s="12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33"/>
      <c r="R7" s="13"/>
      <c r="S7" s="6"/>
      <c r="T7" s="6"/>
    </row>
    <row r="8" spans="1:18" ht="18.75" customHeight="1">
      <c r="A8" s="14" t="s">
        <v>3</v>
      </c>
      <c r="B8" s="15"/>
      <c r="C8" s="12"/>
      <c r="D8" s="12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33"/>
      <c r="R8" s="16"/>
    </row>
    <row r="9" spans="1:18" ht="18.75" customHeight="1">
      <c r="A9" s="9" t="s">
        <v>4</v>
      </c>
      <c r="B9" s="10"/>
      <c r="C9" s="12"/>
      <c r="D9" s="12"/>
      <c r="E9" s="12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33"/>
      <c r="R9" s="16"/>
    </row>
    <row r="10" spans="1:18" ht="18.75" customHeight="1">
      <c r="A10" s="9" t="s">
        <v>5</v>
      </c>
      <c r="B10" s="17">
        <v>12</v>
      </c>
      <c r="C10" s="12">
        <f>10.59+2.76</f>
        <v>13.35</v>
      </c>
      <c r="D10" s="12">
        <v>32</v>
      </c>
      <c r="E10" s="12">
        <v>42.09</v>
      </c>
      <c r="F10" s="12">
        <v>40.4</v>
      </c>
      <c r="G10" s="11">
        <v>54.84</v>
      </c>
      <c r="H10" s="11">
        <v>43.3</v>
      </c>
      <c r="I10" s="11">
        <v>4.18</v>
      </c>
      <c r="J10" s="11">
        <v>70.2</v>
      </c>
      <c r="K10" s="11">
        <v>2</v>
      </c>
      <c r="L10" s="11">
        <v>20.7</v>
      </c>
      <c r="M10" s="11">
        <v>6.6</v>
      </c>
      <c r="N10" s="11">
        <v>2.2</v>
      </c>
      <c r="O10" s="11">
        <v>64.3</v>
      </c>
      <c r="P10" s="11">
        <v>38.5</v>
      </c>
      <c r="Q10" s="33">
        <v>21</v>
      </c>
      <c r="R10" s="16">
        <f>SUM(I10:Q10)+C10+E10+G10</f>
        <v>339.96000000000004</v>
      </c>
    </row>
    <row r="11" spans="1:18" ht="18.75" customHeight="1">
      <c r="A11" s="9" t="s">
        <v>6</v>
      </c>
      <c r="B11" s="17">
        <v>1.3</v>
      </c>
      <c r="C11" s="12">
        <v>1.8</v>
      </c>
      <c r="D11" s="12">
        <v>1.3</v>
      </c>
      <c r="E11" s="12">
        <v>0.61</v>
      </c>
      <c r="F11" s="12">
        <v>1.3</v>
      </c>
      <c r="G11" s="11">
        <v>0</v>
      </c>
      <c r="H11" s="11">
        <v>1.3</v>
      </c>
      <c r="I11" s="11">
        <v>0.72</v>
      </c>
      <c r="J11" s="11">
        <v>1.3</v>
      </c>
      <c r="K11" s="11">
        <v>1.3</v>
      </c>
      <c r="L11" s="11">
        <v>1.3</v>
      </c>
      <c r="M11" s="11">
        <v>1.3</v>
      </c>
      <c r="N11" s="11">
        <v>1.3</v>
      </c>
      <c r="O11" s="11">
        <v>1.3</v>
      </c>
      <c r="P11" s="11">
        <v>1.3</v>
      </c>
      <c r="Q11" s="33">
        <v>1.3</v>
      </c>
      <c r="R11" s="16">
        <f>SUM(I11:Q11)+C11+E11+G11</f>
        <v>13.530000000000001</v>
      </c>
    </row>
    <row r="12" spans="1:18" ht="18.75" customHeight="1">
      <c r="A12" s="9" t="s">
        <v>7</v>
      </c>
      <c r="B12" s="17">
        <v>0.3</v>
      </c>
      <c r="C12" s="12">
        <v>0</v>
      </c>
      <c r="D12" s="12">
        <v>1</v>
      </c>
      <c r="E12" s="12">
        <v>0.22</v>
      </c>
      <c r="F12" s="12">
        <v>1.5</v>
      </c>
      <c r="G12" s="11"/>
      <c r="H12" s="11">
        <v>1.5</v>
      </c>
      <c r="I12" s="11">
        <v>0.47</v>
      </c>
      <c r="J12" s="11">
        <v>1.5</v>
      </c>
      <c r="K12" s="11">
        <v>1.5</v>
      </c>
      <c r="L12" s="11">
        <v>1.5</v>
      </c>
      <c r="M12" s="11">
        <v>1.5</v>
      </c>
      <c r="N12" s="11">
        <v>1.5</v>
      </c>
      <c r="O12" s="11">
        <v>1.5</v>
      </c>
      <c r="P12" s="11">
        <v>1.5</v>
      </c>
      <c r="Q12" s="33">
        <v>1.5</v>
      </c>
      <c r="R12" s="16">
        <f>SUM(I12:Q12)+C12+E12+G12</f>
        <v>12.69</v>
      </c>
    </row>
    <row r="13" spans="1:18" ht="18.75" customHeight="1">
      <c r="A13" s="9" t="s">
        <v>48</v>
      </c>
      <c r="B13" s="18">
        <f>SUM(B10:B12)</f>
        <v>13.600000000000001</v>
      </c>
      <c r="C13" s="20">
        <f>SUM(C10:C12)</f>
        <v>15.15</v>
      </c>
      <c r="D13" s="20">
        <f>SUM(D10:D12)</f>
        <v>34.3</v>
      </c>
      <c r="E13" s="20">
        <f aca="true" t="shared" si="0" ref="E13:Q13">SUM(E10:E12)</f>
        <v>42.92</v>
      </c>
      <c r="F13" s="20">
        <f t="shared" si="0"/>
        <v>43.199999999999996</v>
      </c>
      <c r="G13" s="19">
        <f t="shared" si="0"/>
        <v>54.84</v>
      </c>
      <c r="H13" s="19">
        <f t="shared" si="0"/>
        <v>46.099999999999994</v>
      </c>
      <c r="I13" s="19">
        <f t="shared" si="0"/>
        <v>5.369999999999999</v>
      </c>
      <c r="J13" s="19">
        <f t="shared" si="0"/>
        <v>73</v>
      </c>
      <c r="K13" s="19">
        <f t="shared" si="0"/>
        <v>4.8</v>
      </c>
      <c r="L13" s="19">
        <f t="shared" si="0"/>
        <v>23.5</v>
      </c>
      <c r="M13" s="19">
        <f t="shared" si="0"/>
        <v>9.399999999999999</v>
      </c>
      <c r="N13" s="19">
        <f t="shared" si="0"/>
        <v>5</v>
      </c>
      <c r="O13" s="19">
        <f t="shared" si="0"/>
        <v>67.1</v>
      </c>
      <c r="P13" s="19">
        <f t="shared" si="0"/>
        <v>41.3</v>
      </c>
      <c r="Q13" s="116">
        <f t="shared" si="0"/>
        <v>23.8</v>
      </c>
      <c r="R13" s="21">
        <f>SUM(I13:Q13)+C13+E13+G13</f>
        <v>366.17999999999995</v>
      </c>
    </row>
    <row r="14" spans="1:18" ht="18.75" customHeight="1">
      <c r="A14" s="22"/>
      <c r="B14" s="17"/>
      <c r="C14" s="12"/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33"/>
      <c r="R14" s="16"/>
    </row>
    <row r="15" spans="1:18" ht="18.75" customHeight="1">
      <c r="A15" s="9" t="s">
        <v>49</v>
      </c>
      <c r="B15" s="17"/>
      <c r="C15" s="12"/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33"/>
      <c r="R15" s="16"/>
    </row>
    <row r="16" spans="1:18" ht="18.75" customHeight="1">
      <c r="A16" s="9" t="s">
        <v>8</v>
      </c>
      <c r="B16" s="17">
        <v>-16</v>
      </c>
      <c r="C16" s="12">
        <f>-8.41-8.38</f>
        <v>-16.79</v>
      </c>
      <c r="D16" s="12">
        <v>-16</v>
      </c>
      <c r="E16" s="12">
        <f>-8.4-7.28</f>
        <v>-15.68</v>
      </c>
      <c r="F16" s="12">
        <v>-16</v>
      </c>
      <c r="G16" s="11">
        <v>-15.85</v>
      </c>
      <c r="H16" s="11">
        <v>-16</v>
      </c>
      <c r="I16" s="11">
        <v>-15.92</v>
      </c>
      <c r="J16" s="11">
        <v>-16</v>
      </c>
      <c r="K16" s="11">
        <v>-16</v>
      </c>
      <c r="L16" s="11">
        <v>-16</v>
      </c>
      <c r="M16" s="11">
        <v>-16</v>
      </c>
      <c r="N16" s="11">
        <v>-16</v>
      </c>
      <c r="O16" s="11">
        <v>-16</v>
      </c>
      <c r="P16" s="11">
        <v>-16</v>
      </c>
      <c r="Q16" s="33">
        <v>-16</v>
      </c>
      <c r="R16" s="16">
        <f>SUM(I16:Q16)+C16+E16+G16</f>
        <v>-192.24</v>
      </c>
    </row>
    <row r="17" spans="1:18" ht="18.75" customHeight="1">
      <c r="A17" s="9" t="s">
        <v>9</v>
      </c>
      <c r="B17" s="17">
        <f>-15+4.5</f>
        <v>-10.5</v>
      </c>
      <c r="C17" s="12">
        <v>-20.77</v>
      </c>
      <c r="D17" s="12">
        <f>-15+4.5</f>
        <v>-10.5</v>
      </c>
      <c r="E17" s="12">
        <f>-11.92+2.5</f>
        <v>-9.42</v>
      </c>
      <c r="F17" s="12">
        <f>-13+4.5</f>
        <v>-8.5</v>
      </c>
      <c r="G17" s="11">
        <v>-12.86</v>
      </c>
      <c r="H17" s="11">
        <f>-15+4.5</f>
        <v>-10.5</v>
      </c>
      <c r="I17" s="11">
        <v>-10.52</v>
      </c>
      <c r="J17" s="11">
        <f>-15+4.5</f>
        <v>-10.5</v>
      </c>
      <c r="K17" s="11">
        <f>-15+4.5</f>
        <v>-10.5</v>
      </c>
      <c r="L17" s="11">
        <f>-15+4.5</f>
        <v>-10.5</v>
      </c>
      <c r="M17" s="11">
        <v>-3</v>
      </c>
      <c r="N17" s="11">
        <v>-5.5</v>
      </c>
      <c r="O17" s="11">
        <f>-15+4.5</f>
        <v>-10.5</v>
      </c>
      <c r="P17" s="11">
        <f>-10+4.5</f>
        <v>-5.5</v>
      </c>
      <c r="Q17" s="33">
        <f>-25+4.5</f>
        <v>-20.5</v>
      </c>
      <c r="R17" s="16">
        <f>SUM(I17:Q17)+C17+E17+G17</f>
        <v>-130.07</v>
      </c>
    </row>
    <row r="18" spans="1:18" ht="18.75" customHeight="1">
      <c r="A18" s="9" t="s">
        <v>10</v>
      </c>
      <c r="B18" s="17">
        <v>-4.5</v>
      </c>
      <c r="C18" s="12">
        <v>0</v>
      </c>
      <c r="D18" s="12">
        <v>-4.5</v>
      </c>
      <c r="E18" s="12">
        <v>-2.5</v>
      </c>
      <c r="F18" s="12">
        <v>-4.5</v>
      </c>
      <c r="G18" s="11">
        <v>0</v>
      </c>
      <c r="H18" s="11">
        <v>-4.5</v>
      </c>
      <c r="I18" s="11">
        <v>-4.5</v>
      </c>
      <c r="J18" s="11">
        <v>-4.5</v>
      </c>
      <c r="K18" s="11">
        <v>-4.5</v>
      </c>
      <c r="L18" s="11">
        <v>-4.5</v>
      </c>
      <c r="M18" s="11">
        <v>-4.5</v>
      </c>
      <c r="N18" s="11">
        <v>-4.5</v>
      </c>
      <c r="O18" s="11">
        <v>-4.5</v>
      </c>
      <c r="P18" s="11">
        <v>-4.5</v>
      </c>
      <c r="Q18" s="33">
        <v>-4.5</v>
      </c>
      <c r="R18" s="16">
        <f>SUM(I18:Q18)+C18+E18+G18</f>
        <v>-43</v>
      </c>
    </row>
    <row r="19" spans="1:20" ht="18.75" customHeight="1">
      <c r="A19" s="14" t="s">
        <v>50</v>
      </c>
      <c r="B19" s="18">
        <f>SUM(B16:B18)</f>
        <v>-31</v>
      </c>
      <c r="C19" s="20">
        <f aca="true" t="shared" si="1" ref="C19:Q19">SUM(C16:C18)</f>
        <v>-37.56</v>
      </c>
      <c r="D19" s="20">
        <f t="shared" si="1"/>
        <v>-31</v>
      </c>
      <c r="E19" s="20">
        <f t="shared" si="1"/>
        <v>-27.6</v>
      </c>
      <c r="F19" s="20">
        <f t="shared" si="1"/>
        <v>-29</v>
      </c>
      <c r="G19" s="19">
        <f t="shared" si="1"/>
        <v>-28.71</v>
      </c>
      <c r="H19" s="19">
        <f t="shared" si="1"/>
        <v>-31</v>
      </c>
      <c r="I19" s="19">
        <f t="shared" si="1"/>
        <v>-30.939999999999998</v>
      </c>
      <c r="J19" s="19">
        <f t="shared" si="1"/>
        <v>-31</v>
      </c>
      <c r="K19" s="19">
        <f t="shared" si="1"/>
        <v>-31</v>
      </c>
      <c r="L19" s="19">
        <f t="shared" si="1"/>
        <v>-31</v>
      </c>
      <c r="M19" s="19">
        <f t="shared" si="1"/>
        <v>-23.5</v>
      </c>
      <c r="N19" s="19">
        <f t="shared" si="1"/>
        <v>-26</v>
      </c>
      <c r="O19" s="19">
        <f t="shared" si="1"/>
        <v>-31</v>
      </c>
      <c r="P19" s="19">
        <f t="shared" si="1"/>
        <v>-26</v>
      </c>
      <c r="Q19" s="19">
        <f t="shared" si="1"/>
        <v>-41</v>
      </c>
      <c r="R19" s="21">
        <f>SUM(I19:Q19)+C19+E19+G19</f>
        <v>-365.31</v>
      </c>
      <c r="T19" s="23"/>
    </row>
    <row r="20" spans="1:18" ht="18.75" customHeight="1">
      <c r="A20" s="22"/>
      <c r="B20" s="17"/>
      <c r="C20" s="12"/>
      <c r="D20" s="12"/>
      <c r="E20" s="12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3"/>
      <c r="R20" s="16"/>
    </row>
    <row r="21" spans="1:18" ht="18.75" customHeight="1">
      <c r="A21" s="14" t="s">
        <v>11</v>
      </c>
      <c r="B21" s="18">
        <f>B13+B19</f>
        <v>-17.4</v>
      </c>
      <c r="C21" s="20">
        <f>C13+C19</f>
        <v>-22.410000000000004</v>
      </c>
      <c r="D21" s="20">
        <f>D13+D19</f>
        <v>3.299999999999997</v>
      </c>
      <c r="E21" s="20">
        <f aca="true" t="shared" si="2" ref="E21:R21">E13+E19</f>
        <v>15.32</v>
      </c>
      <c r="F21" s="20">
        <f t="shared" si="2"/>
        <v>14.199999999999996</v>
      </c>
      <c r="G21" s="19">
        <f t="shared" si="2"/>
        <v>26.130000000000003</v>
      </c>
      <c r="H21" s="19">
        <f t="shared" si="2"/>
        <v>15.099999999999994</v>
      </c>
      <c r="I21" s="19">
        <f t="shared" si="2"/>
        <v>-25.57</v>
      </c>
      <c r="J21" s="19">
        <f t="shared" si="2"/>
        <v>42</v>
      </c>
      <c r="K21" s="19">
        <f t="shared" si="2"/>
        <v>-26.2</v>
      </c>
      <c r="L21" s="19">
        <f t="shared" si="2"/>
        <v>-7.5</v>
      </c>
      <c r="M21" s="19">
        <f t="shared" si="2"/>
        <v>-14.100000000000001</v>
      </c>
      <c r="N21" s="19">
        <f t="shared" si="2"/>
        <v>-21</v>
      </c>
      <c r="O21" s="19">
        <f t="shared" si="2"/>
        <v>36.099999999999994</v>
      </c>
      <c r="P21" s="19">
        <f t="shared" si="2"/>
        <v>15.299999999999997</v>
      </c>
      <c r="Q21" s="116">
        <f t="shared" si="2"/>
        <v>-17.2</v>
      </c>
      <c r="R21" s="21">
        <f t="shared" si="2"/>
        <v>0.8699999999999477</v>
      </c>
    </row>
    <row r="22" spans="1:18" ht="18.75" customHeight="1">
      <c r="A22" s="22"/>
      <c r="B22" s="17"/>
      <c r="C22" s="12"/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3"/>
      <c r="R22" s="16"/>
    </row>
    <row r="23" spans="1:18" ht="18.75" customHeight="1">
      <c r="A23" s="9" t="s">
        <v>12</v>
      </c>
      <c r="B23" s="17"/>
      <c r="C23" s="12"/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3"/>
      <c r="R23" s="16"/>
    </row>
    <row r="24" spans="1:18" ht="18.75" customHeight="1">
      <c r="A24" s="14" t="s">
        <v>13</v>
      </c>
      <c r="B24" s="18">
        <v>0.02</v>
      </c>
      <c r="C24" s="20">
        <v>0.03</v>
      </c>
      <c r="D24" s="20">
        <v>0.03</v>
      </c>
      <c r="E24" s="20">
        <v>0.05</v>
      </c>
      <c r="F24" s="20">
        <v>0.06</v>
      </c>
      <c r="G24" s="19">
        <v>0.07</v>
      </c>
      <c r="H24" s="19">
        <v>0.07</v>
      </c>
      <c r="I24" s="19">
        <v>0.04</v>
      </c>
      <c r="J24" s="19">
        <v>0.07</v>
      </c>
      <c r="K24" s="19">
        <v>0.06</v>
      </c>
      <c r="L24" s="19">
        <v>0.04</v>
      </c>
      <c r="M24" s="19">
        <v>0.03</v>
      </c>
      <c r="N24" s="19">
        <v>0.01</v>
      </c>
      <c r="O24" s="19">
        <v>0.04</v>
      </c>
      <c r="P24" s="19">
        <v>0.06</v>
      </c>
      <c r="Q24" s="116">
        <v>0.04</v>
      </c>
      <c r="R24" s="21">
        <f>SUM(I24:Q24)+C24+E24+G24</f>
        <v>0.5399999999999999</v>
      </c>
    </row>
    <row r="25" spans="1:18" ht="18.75" customHeight="1">
      <c r="A25" s="22"/>
      <c r="B25" s="17"/>
      <c r="C25" s="12" t="s">
        <v>0</v>
      </c>
      <c r="D25" s="12"/>
      <c r="E25" s="1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3"/>
      <c r="R25" s="16"/>
    </row>
    <row r="26" spans="1:18" ht="18.75" customHeight="1">
      <c r="A26" s="14" t="s">
        <v>51</v>
      </c>
      <c r="B26" s="24">
        <f>B21+B24</f>
        <v>-17.38</v>
      </c>
      <c r="C26" s="26">
        <f>C21+C24</f>
        <v>-22.380000000000003</v>
      </c>
      <c r="D26" s="26">
        <f>D21+D24</f>
        <v>3.329999999999997</v>
      </c>
      <c r="E26" s="26">
        <f aca="true" t="shared" si="3" ref="E26:R26">E21+E24</f>
        <v>15.370000000000001</v>
      </c>
      <c r="F26" s="26">
        <f t="shared" si="3"/>
        <v>14.259999999999996</v>
      </c>
      <c r="G26" s="25">
        <f t="shared" si="3"/>
        <v>26.200000000000003</v>
      </c>
      <c r="H26" s="25">
        <f t="shared" si="3"/>
        <v>15.169999999999995</v>
      </c>
      <c r="I26" s="25">
        <f t="shared" si="3"/>
        <v>-25.53</v>
      </c>
      <c r="J26" s="25">
        <f t="shared" si="3"/>
        <v>42.07</v>
      </c>
      <c r="K26" s="25">
        <f t="shared" si="3"/>
        <v>-26.14</v>
      </c>
      <c r="L26" s="25">
        <f t="shared" si="3"/>
        <v>-7.46</v>
      </c>
      <c r="M26" s="25">
        <f t="shared" si="3"/>
        <v>-14.070000000000002</v>
      </c>
      <c r="N26" s="25">
        <f t="shared" si="3"/>
        <v>-20.99</v>
      </c>
      <c r="O26" s="25">
        <f t="shared" si="3"/>
        <v>36.13999999999999</v>
      </c>
      <c r="P26" s="25">
        <f t="shared" si="3"/>
        <v>15.359999999999998</v>
      </c>
      <c r="Q26" s="117">
        <f t="shared" si="3"/>
        <v>-17.16</v>
      </c>
      <c r="R26" s="27">
        <f t="shared" si="3"/>
        <v>1.4099999999999477</v>
      </c>
    </row>
    <row r="27" spans="1:18" ht="18.75" customHeight="1">
      <c r="A27" s="22"/>
      <c r="B27" s="17"/>
      <c r="C27" s="12"/>
      <c r="D27" s="12"/>
      <c r="E27" s="12"/>
      <c r="F27" s="12"/>
      <c r="G27" s="11"/>
      <c r="H27" s="11"/>
      <c r="I27" s="11"/>
      <c r="J27" s="11"/>
      <c r="K27" s="11"/>
      <c r="L27" s="11"/>
      <c r="M27" s="32"/>
      <c r="N27" s="32"/>
      <c r="O27" s="32"/>
      <c r="P27" s="32"/>
      <c r="Q27" s="118"/>
      <c r="R27" s="29"/>
    </row>
    <row r="28" spans="1:18" ht="18.75" customHeight="1">
      <c r="A28" s="14" t="s">
        <v>14</v>
      </c>
      <c r="B28" s="17">
        <v>59.48</v>
      </c>
      <c r="C28" s="12">
        <v>59.48</v>
      </c>
      <c r="D28" s="12">
        <f aca="true" t="shared" si="4" ref="D28:I28">B29</f>
        <v>42.099999999999994</v>
      </c>
      <c r="E28" s="12">
        <f t="shared" si="4"/>
        <v>37.099999999999994</v>
      </c>
      <c r="F28" s="12">
        <f t="shared" si="4"/>
        <v>45.42999999999999</v>
      </c>
      <c r="G28" s="11">
        <f t="shared" si="4"/>
        <v>52.47</v>
      </c>
      <c r="H28" s="11">
        <f t="shared" si="4"/>
        <v>59.68999999999999</v>
      </c>
      <c r="I28" s="11">
        <f t="shared" si="4"/>
        <v>78.67</v>
      </c>
      <c r="J28" s="11">
        <f>I29</f>
        <v>53.14</v>
      </c>
      <c r="K28" s="11">
        <f aca="true" t="shared" si="5" ref="K28:Q28">J29</f>
        <v>95.21000000000001</v>
      </c>
      <c r="L28" s="11">
        <f t="shared" si="5"/>
        <v>69.07000000000001</v>
      </c>
      <c r="M28" s="11">
        <f t="shared" si="5"/>
        <v>61.61000000000001</v>
      </c>
      <c r="N28" s="11">
        <f t="shared" si="5"/>
        <v>47.540000000000006</v>
      </c>
      <c r="O28" s="11">
        <f t="shared" si="5"/>
        <v>26.550000000000008</v>
      </c>
      <c r="P28" s="11">
        <f t="shared" si="5"/>
        <v>62.69</v>
      </c>
      <c r="Q28" s="33">
        <f t="shared" si="5"/>
        <v>78.05</v>
      </c>
      <c r="R28" s="16">
        <f>B28</f>
        <v>59.48</v>
      </c>
    </row>
    <row r="29" spans="1:18" ht="18.75" customHeight="1">
      <c r="A29" s="14" t="s">
        <v>15</v>
      </c>
      <c r="B29" s="24">
        <f>B28+B26</f>
        <v>42.099999999999994</v>
      </c>
      <c r="C29" s="26">
        <f>C28+C26</f>
        <v>37.099999999999994</v>
      </c>
      <c r="D29" s="26">
        <f>D28+D26</f>
        <v>45.42999999999999</v>
      </c>
      <c r="E29" s="26">
        <f aca="true" t="shared" si="6" ref="E29:R29">E28+E26</f>
        <v>52.47</v>
      </c>
      <c r="F29" s="26">
        <f t="shared" si="6"/>
        <v>59.68999999999999</v>
      </c>
      <c r="G29" s="25">
        <f t="shared" si="6"/>
        <v>78.67</v>
      </c>
      <c r="H29" s="25">
        <f t="shared" si="6"/>
        <v>74.85999999999999</v>
      </c>
      <c r="I29" s="25">
        <f t="shared" si="6"/>
        <v>53.14</v>
      </c>
      <c r="J29" s="25">
        <f t="shared" si="6"/>
        <v>95.21000000000001</v>
      </c>
      <c r="K29" s="25">
        <f t="shared" si="6"/>
        <v>69.07000000000001</v>
      </c>
      <c r="L29" s="25">
        <f t="shared" si="6"/>
        <v>61.61000000000001</v>
      </c>
      <c r="M29" s="25">
        <f t="shared" si="6"/>
        <v>47.540000000000006</v>
      </c>
      <c r="N29" s="25">
        <f t="shared" si="6"/>
        <v>26.550000000000008</v>
      </c>
      <c r="O29" s="25">
        <f t="shared" si="6"/>
        <v>62.69</v>
      </c>
      <c r="P29" s="25">
        <f t="shared" si="6"/>
        <v>78.05</v>
      </c>
      <c r="Q29" s="117">
        <f t="shared" si="6"/>
        <v>60.89</v>
      </c>
      <c r="R29" s="27">
        <f t="shared" si="6"/>
        <v>60.889999999999944</v>
      </c>
    </row>
    <row r="30" spans="1:18" ht="18.75" customHeight="1">
      <c r="A30" s="30"/>
      <c r="B30" s="31"/>
      <c r="C30" s="28"/>
      <c r="D30" s="28"/>
      <c r="E30" s="28"/>
      <c r="F30" s="28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18"/>
      <c r="R30" s="29"/>
    </row>
    <row r="31" spans="1:18" ht="18.75" customHeight="1">
      <c r="A31" s="9" t="s">
        <v>16</v>
      </c>
      <c r="B31" s="17"/>
      <c r="C31" s="12"/>
      <c r="D31" s="12"/>
      <c r="E31" s="12"/>
      <c r="F31" s="12"/>
      <c r="G31" s="11"/>
      <c r="H31" s="11"/>
      <c r="I31" s="11"/>
      <c r="J31" s="11"/>
      <c r="K31" s="11"/>
      <c r="L31" s="32"/>
      <c r="M31" s="32"/>
      <c r="N31" s="11"/>
      <c r="O31" s="11"/>
      <c r="P31" s="11"/>
      <c r="Q31" s="33"/>
      <c r="R31" s="16"/>
    </row>
    <row r="32" spans="1:18" ht="18.75" customHeight="1">
      <c r="A32" s="14" t="s">
        <v>52</v>
      </c>
      <c r="B32" s="31"/>
      <c r="C32" s="12"/>
      <c r="D32" s="12"/>
      <c r="E32" s="12"/>
      <c r="F32" s="12"/>
      <c r="G32" s="11"/>
      <c r="H32" s="11"/>
      <c r="I32" s="11"/>
      <c r="J32" s="11"/>
      <c r="K32" s="11"/>
      <c r="L32" s="32"/>
      <c r="M32" s="32"/>
      <c r="N32" s="11"/>
      <c r="O32" s="11"/>
      <c r="P32" s="11"/>
      <c r="Q32" s="33"/>
      <c r="R32" s="16"/>
    </row>
    <row r="33" spans="1:18" ht="18.75" customHeight="1">
      <c r="A33" s="22" t="s">
        <v>53</v>
      </c>
      <c r="B33" s="17">
        <f>+B39-B38-B37-B36-B34</f>
        <v>-69.53000000000002</v>
      </c>
      <c r="C33" s="12">
        <f>+C39-C38-C37-C36-C34</f>
        <v>-74.53000000000002</v>
      </c>
      <c r="D33" s="12">
        <f>+D39-D38-D37-D36-D34</f>
        <v>-61.70000000000002</v>
      </c>
      <c r="E33" s="12">
        <f aca="true" t="shared" si="7" ref="E33:R33">+E39-E38-E37-E36-E34</f>
        <v>-54.66000000000001</v>
      </c>
      <c r="F33" s="12">
        <f t="shared" si="7"/>
        <v>-42.94000000000001</v>
      </c>
      <c r="G33" s="11">
        <f t="shared" si="7"/>
        <v>-23.960000000000008</v>
      </c>
      <c r="H33" s="11">
        <f t="shared" si="7"/>
        <v>-23.270000000000024</v>
      </c>
      <c r="I33" s="11">
        <f t="shared" si="7"/>
        <v>-36.94000000000001</v>
      </c>
      <c r="J33" s="11">
        <f t="shared" si="7"/>
        <v>9.63000000000001</v>
      </c>
      <c r="K33" s="11">
        <f t="shared" si="7"/>
        <v>-12.009999999999998</v>
      </c>
      <c r="L33" s="11">
        <f t="shared" si="7"/>
        <v>-14.969999999999999</v>
      </c>
      <c r="M33" s="11">
        <f t="shared" si="7"/>
        <v>-24.540000000000003</v>
      </c>
      <c r="N33" s="11">
        <f t="shared" si="7"/>
        <v>-41.03</v>
      </c>
      <c r="O33" s="11">
        <f t="shared" si="7"/>
        <v>-0.3900000000000077</v>
      </c>
      <c r="P33" s="11">
        <f t="shared" si="7"/>
        <v>19.46999999999999</v>
      </c>
      <c r="Q33" s="33">
        <f t="shared" si="7"/>
        <v>6.809999999999995</v>
      </c>
      <c r="R33" s="16">
        <f t="shared" si="7"/>
        <v>6.809999999999938</v>
      </c>
    </row>
    <row r="34" spans="1:18" ht="18.75" customHeight="1">
      <c r="A34" s="22" t="s">
        <v>59</v>
      </c>
      <c r="B34" s="17">
        <f>79.79-4.5</f>
        <v>75.29</v>
      </c>
      <c r="C34" s="12">
        <f>79.79-4.5</f>
        <v>75.29</v>
      </c>
      <c r="D34" s="12">
        <f>75.29-4.5</f>
        <v>70.79</v>
      </c>
      <c r="E34" s="12">
        <f>75.29-4.5</f>
        <v>70.79</v>
      </c>
      <c r="F34" s="12">
        <f>70.79-4.5</f>
        <v>66.29</v>
      </c>
      <c r="G34" s="11">
        <f>70.79-4.5</f>
        <v>66.29</v>
      </c>
      <c r="H34" s="11">
        <f>66.29-4.5</f>
        <v>61.790000000000006</v>
      </c>
      <c r="I34" s="11">
        <f>66.29-4.5</f>
        <v>61.790000000000006</v>
      </c>
      <c r="J34" s="11">
        <f>H34-4.5</f>
        <v>57.290000000000006</v>
      </c>
      <c r="K34" s="11">
        <f aca="true" t="shared" si="8" ref="K34:Q34">J34-4.5</f>
        <v>52.790000000000006</v>
      </c>
      <c r="L34" s="11">
        <f t="shared" si="8"/>
        <v>48.290000000000006</v>
      </c>
      <c r="M34" s="11">
        <f t="shared" si="8"/>
        <v>43.790000000000006</v>
      </c>
      <c r="N34" s="11">
        <f t="shared" si="8"/>
        <v>39.290000000000006</v>
      </c>
      <c r="O34" s="11">
        <f t="shared" si="8"/>
        <v>34.790000000000006</v>
      </c>
      <c r="P34" s="11">
        <f t="shared" si="8"/>
        <v>30.290000000000006</v>
      </c>
      <c r="Q34" s="33">
        <f t="shared" si="8"/>
        <v>25.790000000000006</v>
      </c>
      <c r="R34" s="16">
        <f>Q34</f>
        <v>25.790000000000006</v>
      </c>
    </row>
    <row r="35" spans="1:18" ht="18.75" customHeight="1">
      <c r="A35" s="22" t="s">
        <v>54</v>
      </c>
      <c r="B35" s="17"/>
      <c r="C35" s="12"/>
      <c r="D35" s="12"/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3"/>
      <c r="R35" s="16"/>
    </row>
    <row r="36" spans="1:18" ht="18.75" customHeight="1">
      <c r="A36" s="22" t="s">
        <v>55</v>
      </c>
      <c r="B36" s="17">
        <v>0.5</v>
      </c>
      <c r="C36" s="12">
        <v>0.5</v>
      </c>
      <c r="D36" s="12">
        <v>0.5</v>
      </c>
      <c r="E36" s="12">
        <v>0.5</v>
      </c>
      <c r="F36" s="12">
        <v>0.5</v>
      </c>
      <c r="G36" s="11">
        <v>0.5</v>
      </c>
      <c r="H36" s="11">
        <v>0.5</v>
      </c>
      <c r="I36" s="11">
        <v>0.8</v>
      </c>
      <c r="J36" s="11">
        <v>0.8</v>
      </c>
      <c r="K36" s="11">
        <v>0.8</v>
      </c>
      <c r="L36" s="11">
        <v>0.8</v>
      </c>
      <c r="M36" s="11">
        <v>0.8</v>
      </c>
      <c r="N36" s="11">
        <v>0.8</v>
      </c>
      <c r="O36" s="11">
        <v>0.8</v>
      </c>
      <c r="P36" s="11">
        <v>0.8</v>
      </c>
      <c r="Q36" s="33">
        <v>0.8</v>
      </c>
      <c r="R36" s="16">
        <v>0.8</v>
      </c>
    </row>
    <row r="37" spans="1:18" ht="18.75" customHeight="1">
      <c r="A37" s="22" t="s">
        <v>56</v>
      </c>
      <c r="B37" s="17">
        <v>23.84</v>
      </c>
      <c r="C37" s="12">
        <v>23.84</v>
      </c>
      <c r="D37" s="12">
        <v>23.84</v>
      </c>
      <c r="E37" s="12">
        <v>23.84</v>
      </c>
      <c r="F37" s="12">
        <v>23.84</v>
      </c>
      <c r="G37" s="11">
        <v>23.84</v>
      </c>
      <c r="H37" s="11">
        <v>23.84</v>
      </c>
      <c r="I37" s="11">
        <v>15.49</v>
      </c>
      <c r="J37" s="11">
        <v>15.49</v>
      </c>
      <c r="K37" s="11">
        <v>15.49</v>
      </c>
      <c r="L37" s="11">
        <v>15.49</v>
      </c>
      <c r="M37" s="11">
        <v>15.49</v>
      </c>
      <c r="N37" s="11">
        <v>15.49</v>
      </c>
      <c r="O37" s="11">
        <v>15.49</v>
      </c>
      <c r="P37" s="11">
        <v>15.49</v>
      </c>
      <c r="Q37" s="33">
        <v>15.49</v>
      </c>
      <c r="R37" s="16">
        <v>15.49</v>
      </c>
    </row>
    <row r="38" spans="1:18" ht="18.75" customHeight="1">
      <c r="A38" s="22" t="s">
        <v>57</v>
      </c>
      <c r="B38" s="17">
        <v>12</v>
      </c>
      <c r="C38" s="12">
        <v>12</v>
      </c>
      <c r="D38" s="12">
        <v>12</v>
      </c>
      <c r="E38" s="12">
        <v>12</v>
      </c>
      <c r="F38" s="12">
        <v>12</v>
      </c>
      <c r="G38" s="11">
        <v>12</v>
      </c>
      <c r="H38" s="11">
        <v>12</v>
      </c>
      <c r="I38" s="11">
        <v>12</v>
      </c>
      <c r="J38" s="11">
        <v>12</v>
      </c>
      <c r="K38" s="11">
        <v>12</v>
      </c>
      <c r="L38" s="11">
        <v>12</v>
      </c>
      <c r="M38" s="11">
        <v>12</v>
      </c>
      <c r="N38" s="11">
        <v>12</v>
      </c>
      <c r="O38" s="11">
        <v>12</v>
      </c>
      <c r="P38" s="11">
        <v>12</v>
      </c>
      <c r="Q38" s="33">
        <v>12</v>
      </c>
      <c r="R38" s="16">
        <v>12</v>
      </c>
    </row>
    <row r="39" spans="1:18" ht="18.75" customHeight="1">
      <c r="A39" s="14" t="s">
        <v>50</v>
      </c>
      <c r="B39" s="24">
        <f>B29</f>
        <v>42.099999999999994</v>
      </c>
      <c r="C39" s="26">
        <f>C29</f>
        <v>37.099999999999994</v>
      </c>
      <c r="D39" s="26">
        <f>D29</f>
        <v>45.42999999999999</v>
      </c>
      <c r="E39" s="26">
        <f aca="true" t="shared" si="9" ref="E39:R39">E29</f>
        <v>52.47</v>
      </c>
      <c r="F39" s="26">
        <f t="shared" si="9"/>
        <v>59.68999999999999</v>
      </c>
      <c r="G39" s="25">
        <f>G29</f>
        <v>78.67</v>
      </c>
      <c r="H39" s="25">
        <f t="shared" si="9"/>
        <v>74.85999999999999</v>
      </c>
      <c r="I39" s="25">
        <f>I29</f>
        <v>53.14</v>
      </c>
      <c r="J39" s="25">
        <f t="shared" si="9"/>
        <v>95.21000000000001</v>
      </c>
      <c r="K39" s="25">
        <f t="shared" si="9"/>
        <v>69.07000000000001</v>
      </c>
      <c r="L39" s="25">
        <f t="shared" si="9"/>
        <v>61.61000000000001</v>
      </c>
      <c r="M39" s="25">
        <f t="shared" si="9"/>
        <v>47.540000000000006</v>
      </c>
      <c r="N39" s="25">
        <f t="shared" si="9"/>
        <v>26.550000000000008</v>
      </c>
      <c r="O39" s="25">
        <f t="shared" si="9"/>
        <v>62.69</v>
      </c>
      <c r="P39" s="25">
        <f t="shared" si="9"/>
        <v>78.05</v>
      </c>
      <c r="Q39" s="117">
        <f t="shared" si="9"/>
        <v>60.89</v>
      </c>
      <c r="R39" s="27">
        <f t="shared" si="9"/>
        <v>60.889999999999944</v>
      </c>
    </row>
    <row r="40" spans="1:18" ht="18.75" customHeight="1">
      <c r="A40" s="30"/>
      <c r="B40" s="31"/>
      <c r="C40" s="28"/>
      <c r="D40" s="28"/>
      <c r="E40" s="28"/>
      <c r="F40" s="2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18"/>
      <c r="R40" s="29"/>
    </row>
    <row r="41" spans="1:18" ht="18.75" customHeight="1">
      <c r="A41" s="9" t="s">
        <v>60</v>
      </c>
      <c r="B41" s="17"/>
      <c r="C41" s="28"/>
      <c r="D41" s="28"/>
      <c r="E41" s="28"/>
      <c r="F41" s="28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18"/>
      <c r="R41" s="29"/>
    </row>
    <row r="42" spans="1:18" ht="18.75" customHeight="1">
      <c r="A42" s="9" t="s">
        <v>17</v>
      </c>
      <c r="B42" s="17">
        <v>30</v>
      </c>
      <c r="C42" s="35">
        <f>'[1]Split of Invests'!F16</f>
        <v>9.095309213752518</v>
      </c>
      <c r="D42" s="35">
        <v>30</v>
      </c>
      <c r="E42" s="35">
        <f>'[1]Split of Invests'!H16</f>
        <v>14.95386790745767</v>
      </c>
      <c r="F42" s="35">
        <v>30</v>
      </c>
      <c r="G42" s="34">
        <f>'[1]Split of Invests'!J16</f>
        <v>30.0679162761637</v>
      </c>
      <c r="H42" s="34">
        <v>30</v>
      </c>
      <c r="I42" s="34">
        <v>15.17</v>
      </c>
      <c r="J42" s="34">
        <v>30</v>
      </c>
      <c r="K42" s="34">
        <v>30</v>
      </c>
      <c r="L42" s="34">
        <v>30</v>
      </c>
      <c r="M42" s="34">
        <v>30</v>
      </c>
      <c r="N42" s="34">
        <v>26.55</v>
      </c>
      <c r="O42" s="34">
        <v>30</v>
      </c>
      <c r="P42" s="34">
        <v>30</v>
      </c>
      <c r="Q42" s="119">
        <v>30</v>
      </c>
      <c r="R42" s="16">
        <v>30</v>
      </c>
    </row>
    <row r="43" spans="1:18" ht="18.75" customHeight="1" thickBot="1">
      <c r="A43" s="9" t="s">
        <v>18</v>
      </c>
      <c r="B43" s="120">
        <f>B44-B42</f>
        <v>12.099999999999994</v>
      </c>
      <c r="C43" s="35">
        <f>'[1]Split of Invests'!F15</f>
        <v>27.974690786247475</v>
      </c>
      <c r="D43" s="35">
        <f>D44-D42</f>
        <v>15.429999999999993</v>
      </c>
      <c r="E43" s="35">
        <f>'[1]Split of Invests'!H15</f>
        <v>37.43613209254232</v>
      </c>
      <c r="F43" s="35">
        <f aca="true" t="shared" si="10" ref="F43:R43">F44-F42</f>
        <v>29.68999999999999</v>
      </c>
      <c r="G43" s="34">
        <f>'[1]Split of Invests'!J15</f>
        <v>48.452083723836296</v>
      </c>
      <c r="H43" s="34">
        <f t="shared" si="10"/>
        <v>44.859999999999985</v>
      </c>
      <c r="I43" s="34">
        <f t="shared" si="10"/>
        <v>37.97</v>
      </c>
      <c r="J43" s="34">
        <f t="shared" si="10"/>
        <v>65.21000000000001</v>
      </c>
      <c r="K43" s="34">
        <f t="shared" si="10"/>
        <v>39.07000000000001</v>
      </c>
      <c r="L43" s="34">
        <f t="shared" si="10"/>
        <v>31.610000000000007</v>
      </c>
      <c r="M43" s="34">
        <f t="shared" si="10"/>
        <v>17.540000000000006</v>
      </c>
      <c r="N43" s="34">
        <f t="shared" si="10"/>
        <v>0</v>
      </c>
      <c r="O43" s="34">
        <f t="shared" si="10"/>
        <v>32.69</v>
      </c>
      <c r="P43" s="34">
        <f t="shared" si="10"/>
        <v>48.05</v>
      </c>
      <c r="Q43" s="119">
        <f t="shared" si="10"/>
        <v>30.89</v>
      </c>
      <c r="R43" s="36">
        <f t="shared" si="10"/>
        <v>30.889999999999944</v>
      </c>
    </row>
    <row r="44" spans="1:18" ht="18.75" customHeight="1" thickBot="1">
      <c r="A44" s="37" t="s">
        <v>50</v>
      </c>
      <c r="B44" s="121">
        <f>B39</f>
        <v>42.099999999999994</v>
      </c>
      <c r="C44" s="123">
        <f>C39</f>
        <v>37.099999999999994</v>
      </c>
      <c r="D44" s="39">
        <f>D39</f>
        <v>45.42999999999999</v>
      </c>
      <c r="E44" s="39">
        <f aca="true" t="shared" si="11" ref="E44:R44">E39</f>
        <v>52.47</v>
      </c>
      <c r="F44" s="39">
        <f t="shared" si="11"/>
        <v>59.68999999999999</v>
      </c>
      <c r="G44" s="38">
        <f>G39</f>
        <v>78.67</v>
      </c>
      <c r="H44" s="38">
        <f t="shared" si="11"/>
        <v>74.85999999999999</v>
      </c>
      <c r="I44" s="38">
        <f>I39</f>
        <v>53.14</v>
      </c>
      <c r="J44" s="38">
        <f t="shared" si="11"/>
        <v>95.21000000000001</v>
      </c>
      <c r="K44" s="38">
        <f t="shared" si="11"/>
        <v>69.07000000000001</v>
      </c>
      <c r="L44" s="38">
        <f t="shared" si="11"/>
        <v>61.61000000000001</v>
      </c>
      <c r="M44" s="38">
        <f t="shared" si="11"/>
        <v>47.540000000000006</v>
      </c>
      <c r="N44" s="38">
        <f t="shared" si="11"/>
        <v>26.550000000000008</v>
      </c>
      <c r="O44" s="38">
        <f t="shared" si="11"/>
        <v>62.69</v>
      </c>
      <c r="P44" s="38">
        <f t="shared" si="11"/>
        <v>78.05</v>
      </c>
      <c r="Q44" s="40">
        <f t="shared" si="11"/>
        <v>60.89</v>
      </c>
      <c r="R44" s="41">
        <f t="shared" si="11"/>
        <v>60.889999999999944</v>
      </c>
    </row>
    <row r="45" spans="1:18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</row>
    <row r="46" spans="1:18" s="44" customFormat="1" ht="18.75" customHeight="1">
      <c r="A46" s="44" t="s">
        <v>24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s="44" customFormat="1" ht="18.75" customHeight="1">
      <c r="A47" s="44" t="s">
        <v>23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"/>
    </row>
    <row r="49" spans="1:18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/>
    </row>
    <row r="50" spans="1:18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</row>
    <row r="51" spans="1:18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18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</row>
    <row r="53" spans="1:18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</row>
    <row r="54" spans="1:18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</row>
    <row r="55" spans="1:18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</row>
    <row r="56" spans="1:18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</row>
    <row r="57" spans="1:18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</row>
    <row r="58" spans="1:18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</row>
    <row r="59" spans="1:18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</row>
    <row r="60" spans="1:18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</row>
    <row r="61" spans="1:18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</row>
    <row r="62" spans="1:18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</row>
    <row r="63" spans="1:18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6"/>
    </row>
    <row r="64" spans="1:18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"/>
    </row>
    <row r="65" spans="1:18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6"/>
    </row>
    <row r="66" spans="1:18" ht="18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6"/>
    </row>
    <row r="67" spans="1:18" ht="18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6"/>
    </row>
    <row r="68" spans="1:18" ht="18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6"/>
    </row>
    <row r="69" spans="1:18" ht="18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8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8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8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8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8.75" customHeight="1">
      <c r="A74" s="6"/>
      <c r="B74" s="6"/>
      <c r="C74" s="6"/>
      <c r="D74" s="6"/>
      <c r="E74" s="6"/>
      <c r="F74" s="4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8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8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8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8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8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8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8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</sheetData>
  <printOptions/>
  <pageMargins left="1.19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N1">
      <selection activeCell="P8" sqref="P8"/>
    </sheetView>
  </sheetViews>
  <sheetFormatPr defaultColWidth="9.140625" defaultRowHeight="16.5" customHeight="1"/>
  <cols>
    <col min="1" max="1" width="41.140625" style="5" customWidth="1"/>
    <col min="2" max="2" width="10.28125" style="5" bestFit="1" customWidth="1"/>
    <col min="3" max="3" width="9.00390625" style="5" bestFit="1" customWidth="1"/>
    <col min="4" max="4" width="10.8515625" style="5" bestFit="1" customWidth="1"/>
    <col min="5" max="5" width="10.140625" style="5" bestFit="1" customWidth="1"/>
    <col min="6" max="6" width="10.28125" style="5" bestFit="1" customWidth="1"/>
    <col min="7" max="7" width="8.8515625" style="5" bestFit="1" customWidth="1"/>
    <col min="8" max="8" width="10.28125" style="5" bestFit="1" customWidth="1"/>
    <col min="9" max="9" width="10.28125" style="5" customWidth="1"/>
    <col min="10" max="11" width="10.28125" style="5" bestFit="1" customWidth="1"/>
    <col min="12" max="12" width="12.00390625" style="5" bestFit="1" customWidth="1"/>
    <col min="13" max="13" width="10.28125" style="5" customWidth="1"/>
    <col min="14" max="14" width="11.8515625" style="5" customWidth="1"/>
    <col min="15" max="15" width="10.57421875" style="5" customWidth="1"/>
    <col min="16" max="16" width="11.57421875" style="5" bestFit="1" customWidth="1"/>
    <col min="17" max="17" width="11.8515625" style="5" bestFit="1" customWidth="1"/>
    <col min="18" max="18" width="12.00390625" style="5" customWidth="1"/>
    <col min="19" max="16384" width="8.8515625" style="5" customWidth="1"/>
  </cols>
  <sheetData>
    <row r="1" spans="1:18" s="111" customFormat="1" ht="18.75" customHeight="1">
      <c r="A1" s="107" t="s">
        <v>25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R1" s="108" t="s">
        <v>30</v>
      </c>
    </row>
    <row r="2" spans="1:18" s="55" customFormat="1" ht="16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00" customFormat="1" ht="16.5" customHeight="1">
      <c r="A3" s="96"/>
      <c r="B3" s="98" t="s">
        <v>19</v>
      </c>
      <c r="C3" s="99" t="s">
        <v>20</v>
      </c>
      <c r="D3" s="99" t="s">
        <v>19</v>
      </c>
      <c r="E3" s="99" t="s">
        <v>20</v>
      </c>
      <c r="F3" s="99" t="s">
        <v>19</v>
      </c>
      <c r="G3" s="99" t="s">
        <v>20</v>
      </c>
      <c r="H3" s="99" t="s">
        <v>19</v>
      </c>
      <c r="I3" s="99" t="s">
        <v>20</v>
      </c>
      <c r="J3" s="99" t="s">
        <v>19</v>
      </c>
      <c r="K3" s="99" t="s">
        <v>19</v>
      </c>
      <c r="L3" s="99" t="s">
        <v>19</v>
      </c>
      <c r="M3" s="99" t="s">
        <v>19</v>
      </c>
      <c r="N3" s="99" t="s">
        <v>19</v>
      </c>
      <c r="O3" s="99" t="s">
        <v>19</v>
      </c>
      <c r="P3" s="99" t="s">
        <v>19</v>
      </c>
      <c r="Q3" s="99" t="s">
        <v>19</v>
      </c>
      <c r="R3" s="99"/>
    </row>
    <row r="4" spans="1:20" s="55" customFormat="1" ht="16.5" customHeight="1" thickBot="1">
      <c r="A4" s="5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62"/>
      <c r="T4" s="62"/>
    </row>
    <row r="5" spans="1:18" s="142" customFormat="1" ht="16.5" customHeight="1" thickBot="1">
      <c r="A5" s="131" t="s">
        <v>1</v>
      </c>
      <c r="B5" s="138" t="s">
        <v>62</v>
      </c>
      <c r="C5" s="139" t="s">
        <v>62</v>
      </c>
      <c r="D5" s="139" t="s">
        <v>63</v>
      </c>
      <c r="E5" s="139" t="s">
        <v>63</v>
      </c>
      <c r="F5" s="139" t="s">
        <v>64</v>
      </c>
      <c r="G5" s="139" t="s">
        <v>64</v>
      </c>
      <c r="H5" s="139" t="s">
        <v>65</v>
      </c>
      <c r="I5" s="139" t="s">
        <v>65</v>
      </c>
      <c r="J5" s="139" t="s">
        <v>66</v>
      </c>
      <c r="K5" s="139" t="s">
        <v>67</v>
      </c>
      <c r="L5" s="139" t="s">
        <v>68</v>
      </c>
      <c r="M5" s="139" t="s">
        <v>69</v>
      </c>
      <c r="N5" s="139" t="s">
        <v>70</v>
      </c>
      <c r="O5" s="139" t="s">
        <v>71</v>
      </c>
      <c r="P5" s="139" t="s">
        <v>72</v>
      </c>
      <c r="Q5" s="140" t="s">
        <v>73</v>
      </c>
      <c r="R5" s="141" t="s">
        <v>21</v>
      </c>
    </row>
    <row r="6" spans="1:20" s="55" customFormat="1" ht="16.5" customHeight="1" thickBot="1">
      <c r="A6" s="63"/>
      <c r="B6" s="64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28"/>
      <c r="R6" s="129"/>
      <c r="S6" s="62"/>
      <c r="T6" s="62"/>
    </row>
    <row r="7" spans="1:20" s="55" customFormat="1" ht="16.5" customHeight="1">
      <c r="A7" s="65" t="s">
        <v>2</v>
      </c>
      <c r="B7" s="6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73"/>
      <c r="R7" s="67"/>
      <c r="S7" s="62"/>
      <c r="T7" s="62"/>
    </row>
    <row r="8" spans="1:18" s="55" customFormat="1" ht="16.5" customHeight="1">
      <c r="A8" s="56" t="s">
        <v>3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3"/>
      <c r="R8" s="59"/>
    </row>
    <row r="9" spans="1:18" s="55" customFormat="1" ht="16.5" customHeight="1">
      <c r="A9" s="65" t="s">
        <v>4</v>
      </c>
      <c r="B9" s="6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73"/>
      <c r="R9" s="59"/>
    </row>
    <row r="10" spans="1:18" s="55" customFormat="1" ht="16.5" customHeight="1">
      <c r="A10" s="65" t="s">
        <v>5</v>
      </c>
      <c r="B10" s="68">
        <v>12</v>
      </c>
      <c r="C10" s="58">
        <f>10.59+2.76</f>
        <v>13.35</v>
      </c>
      <c r="D10" s="58">
        <v>32</v>
      </c>
      <c r="E10" s="58">
        <v>42.09</v>
      </c>
      <c r="F10" s="58">
        <v>40.4</v>
      </c>
      <c r="G10" s="58">
        <v>54.84</v>
      </c>
      <c r="H10" s="58">
        <v>43.3</v>
      </c>
      <c r="I10" s="58">
        <v>4.18</v>
      </c>
      <c r="J10" s="58">
        <v>70.2</v>
      </c>
      <c r="K10" s="58">
        <v>2</v>
      </c>
      <c r="L10" s="58">
        <v>20.7</v>
      </c>
      <c r="M10" s="58">
        <v>6.6</v>
      </c>
      <c r="N10" s="58">
        <v>2.2</v>
      </c>
      <c r="O10" s="58">
        <v>64.3</v>
      </c>
      <c r="P10" s="58">
        <v>38.5</v>
      </c>
      <c r="Q10" s="73">
        <v>21</v>
      </c>
      <c r="R10" s="59">
        <f>SUM(I10:Q10)+C10+E10+G10</f>
        <v>339.96000000000004</v>
      </c>
    </row>
    <row r="11" spans="1:18" s="55" customFormat="1" ht="16.5" customHeight="1">
      <c r="A11" s="65" t="s">
        <v>6</v>
      </c>
      <c r="B11" s="68">
        <v>1.3</v>
      </c>
      <c r="C11" s="58">
        <v>1.8</v>
      </c>
      <c r="D11" s="58">
        <v>1.3</v>
      </c>
      <c r="E11" s="58">
        <v>0.61</v>
      </c>
      <c r="F11" s="58">
        <v>1.3</v>
      </c>
      <c r="G11" s="58">
        <v>0</v>
      </c>
      <c r="H11" s="58">
        <v>1.3</v>
      </c>
      <c r="I11" s="58">
        <v>0.72</v>
      </c>
      <c r="J11" s="58">
        <v>1.3</v>
      </c>
      <c r="K11" s="58">
        <v>1.3</v>
      </c>
      <c r="L11" s="58">
        <v>1.3</v>
      </c>
      <c r="M11" s="58">
        <v>1.3</v>
      </c>
      <c r="N11" s="58">
        <v>1.3</v>
      </c>
      <c r="O11" s="58">
        <v>1.3</v>
      </c>
      <c r="P11" s="58">
        <v>1.3</v>
      </c>
      <c r="Q11" s="73">
        <v>1.3</v>
      </c>
      <c r="R11" s="59">
        <f>SUM(I11:Q11)+C11+E11+G11</f>
        <v>13.530000000000001</v>
      </c>
    </row>
    <row r="12" spans="1:18" s="55" customFormat="1" ht="16.5" customHeight="1">
      <c r="A12" s="65" t="s">
        <v>7</v>
      </c>
      <c r="B12" s="68">
        <v>0.3</v>
      </c>
      <c r="C12" s="101">
        <v>0</v>
      </c>
      <c r="D12" s="101">
        <v>1</v>
      </c>
      <c r="E12" s="101">
        <v>0.22</v>
      </c>
      <c r="F12" s="101">
        <v>1.5</v>
      </c>
      <c r="G12" s="101"/>
      <c r="H12" s="101">
        <v>1.5</v>
      </c>
      <c r="I12" s="101">
        <v>0.47</v>
      </c>
      <c r="J12" s="101">
        <v>1.5</v>
      </c>
      <c r="K12" s="101">
        <v>1.5</v>
      </c>
      <c r="L12" s="101">
        <v>1.5</v>
      </c>
      <c r="M12" s="101">
        <v>1.5</v>
      </c>
      <c r="N12" s="101">
        <v>1.5</v>
      </c>
      <c r="O12" s="101">
        <v>1.5</v>
      </c>
      <c r="P12" s="101">
        <v>1.5</v>
      </c>
      <c r="Q12" s="73">
        <v>1.5</v>
      </c>
      <c r="R12" s="59">
        <f>SUM(I12:Q12)+C12+E12+G12</f>
        <v>12.69</v>
      </c>
    </row>
    <row r="13" spans="1:18" s="55" customFormat="1" ht="16.5" customHeight="1">
      <c r="A13" s="65" t="s">
        <v>74</v>
      </c>
      <c r="B13" s="69">
        <f>SUM(B10:B12)</f>
        <v>13.600000000000001</v>
      </c>
      <c r="C13" s="70">
        <f>SUM(C10:C12)</f>
        <v>15.15</v>
      </c>
      <c r="D13" s="70">
        <f>SUM(D10:D12)</f>
        <v>34.3</v>
      </c>
      <c r="E13" s="70">
        <f aca="true" t="shared" si="0" ref="E13:Q13">SUM(E10:E12)</f>
        <v>42.92</v>
      </c>
      <c r="F13" s="70">
        <f t="shared" si="0"/>
        <v>43.199999999999996</v>
      </c>
      <c r="G13" s="70">
        <f t="shared" si="0"/>
        <v>54.84</v>
      </c>
      <c r="H13" s="70">
        <f t="shared" si="0"/>
        <v>46.099999999999994</v>
      </c>
      <c r="I13" s="70">
        <f t="shared" si="0"/>
        <v>5.369999999999999</v>
      </c>
      <c r="J13" s="70">
        <f t="shared" si="0"/>
        <v>73</v>
      </c>
      <c r="K13" s="70">
        <f t="shared" si="0"/>
        <v>4.8</v>
      </c>
      <c r="L13" s="70">
        <f t="shared" si="0"/>
        <v>23.5</v>
      </c>
      <c r="M13" s="70">
        <f t="shared" si="0"/>
        <v>9.399999999999999</v>
      </c>
      <c r="N13" s="70">
        <f t="shared" si="0"/>
        <v>5</v>
      </c>
      <c r="O13" s="70">
        <f t="shared" si="0"/>
        <v>67.1</v>
      </c>
      <c r="P13" s="70">
        <f t="shared" si="0"/>
        <v>41.3</v>
      </c>
      <c r="Q13" s="125">
        <f t="shared" si="0"/>
        <v>23.8</v>
      </c>
      <c r="R13" s="71">
        <f>SUM(I13:Q13)+C13+E13+G13</f>
        <v>366.17999999999995</v>
      </c>
    </row>
    <row r="14" spans="1:18" s="55" customFormat="1" ht="16.5" customHeight="1">
      <c r="A14" s="72"/>
      <c r="B14" s="6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73"/>
      <c r="R14" s="59"/>
    </row>
    <row r="15" spans="1:18" s="55" customFormat="1" ht="16.5" customHeight="1">
      <c r="A15" s="65" t="s">
        <v>75</v>
      </c>
      <c r="B15" s="6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73"/>
      <c r="R15" s="59"/>
    </row>
    <row r="16" spans="1:18" s="55" customFormat="1" ht="16.5" customHeight="1">
      <c r="A16" s="65" t="s">
        <v>8</v>
      </c>
      <c r="B16" s="68">
        <v>-16</v>
      </c>
      <c r="C16" s="58">
        <f>-8.41-8.38</f>
        <v>-16.79</v>
      </c>
      <c r="D16" s="58">
        <v>-16</v>
      </c>
      <c r="E16" s="58">
        <f>-8.4-7.28</f>
        <v>-15.68</v>
      </c>
      <c r="F16" s="58">
        <v>-16</v>
      </c>
      <c r="G16" s="58">
        <v>-15.85</v>
      </c>
      <c r="H16" s="58">
        <v>-16</v>
      </c>
      <c r="I16" s="58">
        <v>-15.92</v>
      </c>
      <c r="J16" s="58">
        <v>-16</v>
      </c>
      <c r="K16" s="58">
        <v>-16</v>
      </c>
      <c r="L16" s="58">
        <v>-16</v>
      </c>
      <c r="M16" s="58">
        <v>-16</v>
      </c>
      <c r="N16" s="58">
        <v>-16</v>
      </c>
      <c r="O16" s="58">
        <v>-16</v>
      </c>
      <c r="P16" s="58">
        <v>-16</v>
      </c>
      <c r="Q16" s="73">
        <v>-16</v>
      </c>
      <c r="R16" s="59">
        <f>SUM(I16:Q16)+C16+E16+G16</f>
        <v>-192.24</v>
      </c>
    </row>
    <row r="17" spans="1:18" s="55" customFormat="1" ht="16.5" customHeight="1">
      <c r="A17" s="65" t="s">
        <v>9</v>
      </c>
      <c r="B17" s="68">
        <f>-15+4.5</f>
        <v>-10.5</v>
      </c>
      <c r="C17" s="58">
        <v>-20.77</v>
      </c>
      <c r="D17" s="58">
        <f>-15+4.5</f>
        <v>-10.5</v>
      </c>
      <c r="E17" s="58">
        <f>-11.92+2.5</f>
        <v>-9.42</v>
      </c>
      <c r="F17" s="58">
        <f>-13+4.5</f>
        <v>-8.5</v>
      </c>
      <c r="G17" s="58">
        <v>-12.86</v>
      </c>
      <c r="H17" s="58">
        <f>-15+4.5</f>
        <v>-10.5</v>
      </c>
      <c r="I17" s="58">
        <v>-10.52</v>
      </c>
      <c r="J17" s="58">
        <f>-15+4.5</f>
        <v>-10.5</v>
      </c>
      <c r="K17" s="58">
        <f>-15+4.5</f>
        <v>-10.5</v>
      </c>
      <c r="L17" s="58">
        <f>-15+4.5</f>
        <v>-10.5</v>
      </c>
      <c r="M17" s="58">
        <v>-3</v>
      </c>
      <c r="N17" s="58">
        <v>-5.5</v>
      </c>
      <c r="O17" s="58">
        <f>-15+4.5</f>
        <v>-10.5</v>
      </c>
      <c r="P17" s="58">
        <f>-10+4.5</f>
        <v>-5.5</v>
      </c>
      <c r="Q17" s="73">
        <f>-25+4.5</f>
        <v>-20.5</v>
      </c>
      <c r="R17" s="59">
        <f>SUM(I17:Q17)+C17+E17+G17</f>
        <v>-130.07</v>
      </c>
    </row>
    <row r="18" spans="1:18" s="55" customFormat="1" ht="16.5" customHeight="1">
      <c r="A18" s="65" t="s">
        <v>10</v>
      </c>
      <c r="B18" s="68">
        <v>-4.5</v>
      </c>
      <c r="C18" s="58">
        <v>0</v>
      </c>
      <c r="D18" s="58">
        <v>-4.5</v>
      </c>
      <c r="E18" s="58">
        <v>-2.5</v>
      </c>
      <c r="F18" s="58">
        <v>-4.5</v>
      </c>
      <c r="G18" s="58">
        <v>0</v>
      </c>
      <c r="H18" s="58">
        <v>-4.5</v>
      </c>
      <c r="I18" s="58">
        <v>-4.5</v>
      </c>
      <c r="J18" s="58">
        <v>-9</v>
      </c>
      <c r="K18" s="58">
        <v>-9</v>
      </c>
      <c r="L18" s="58">
        <v>-9</v>
      </c>
      <c r="M18" s="58">
        <v>-7</v>
      </c>
      <c r="N18" s="58">
        <v>-9</v>
      </c>
      <c r="O18" s="58">
        <v>-9</v>
      </c>
      <c r="P18" s="58">
        <v>-9</v>
      </c>
      <c r="Q18" s="73">
        <v>-9</v>
      </c>
      <c r="R18" s="59">
        <f>SUM(I18:Q18)+C18+E18+G18</f>
        <v>-77</v>
      </c>
    </row>
    <row r="19" spans="1:20" s="55" customFormat="1" ht="16.5" customHeight="1">
      <c r="A19" s="56" t="s">
        <v>76</v>
      </c>
      <c r="B19" s="69">
        <f>SUM(B16:B18)</f>
        <v>-31</v>
      </c>
      <c r="C19" s="70">
        <f aca="true" t="shared" si="1" ref="C19:Q19">SUM(C16:C18)</f>
        <v>-37.56</v>
      </c>
      <c r="D19" s="70">
        <f t="shared" si="1"/>
        <v>-31</v>
      </c>
      <c r="E19" s="70">
        <f t="shared" si="1"/>
        <v>-27.6</v>
      </c>
      <c r="F19" s="70">
        <f t="shared" si="1"/>
        <v>-29</v>
      </c>
      <c r="G19" s="70">
        <f t="shared" si="1"/>
        <v>-28.71</v>
      </c>
      <c r="H19" s="70">
        <f t="shared" si="1"/>
        <v>-31</v>
      </c>
      <c r="I19" s="70">
        <f t="shared" si="1"/>
        <v>-30.939999999999998</v>
      </c>
      <c r="J19" s="70">
        <f t="shared" si="1"/>
        <v>-35.5</v>
      </c>
      <c r="K19" s="70">
        <f t="shared" si="1"/>
        <v>-35.5</v>
      </c>
      <c r="L19" s="70">
        <f t="shared" si="1"/>
        <v>-35.5</v>
      </c>
      <c r="M19" s="70">
        <f t="shared" si="1"/>
        <v>-26</v>
      </c>
      <c r="N19" s="70">
        <f t="shared" si="1"/>
        <v>-30.5</v>
      </c>
      <c r="O19" s="70">
        <f t="shared" si="1"/>
        <v>-35.5</v>
      </c>
      <c r="P19" s="70">
        <f t="shared" si="1"/>
        <v>-30.5</v>
      </c>
      <c r="Q19" s="70">
        <f t="shared" si="1"/>
        <v>-45.5</v>
      </c>
      <c r="R19" s="71">
        <f>SUM(I19:Q19)+C19+E19+G19</f>
        <v>-399.31</v>
      </c>
      <c r="T19" s="74"/>
    </row>
    <row r="20" spans="1:18" s="55" customFormat="1" ht="16.5" customHeight="1">
      <c r="A20" s="72"/>
      <c r="B20" s="6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3"/>
      <c r="R20" s="59"/>
    </row>
    <row r="21" spans="1:18" s="55" customFormat="1" ht="16.5" customHeight="1">
      <c r="A21" s="56" t="s">
        <v>11</v>
      </c>
      <c r="B21" s="69">
        <f>B13+B19</f>
        <v>-17.4</v>
      </c>
      <c r="C21" s="70">
        <f>C13+C19</f>
        <v>-22.410000000000004</v>
      </c>
      <c r="D21" s="70">
        <f>D13+D19</f>
        <v>3.299999999999997</v>
      </c>
      <c r="E21" s="70">
        <f aca="true" t="shared" si="2" ref="E21:R21">E13+E19</f>
        <v>15.32</v>
      </c>
      <c r="F21" s="70">
        <f t="shared" si="2"/>
        <v>14.199999999999996</v>
      </c>
      <c r="G21" s="70">
        <f t="shared" si="2"/>
        <v>26.130000000000003</v>
      </c>
      <c r="H21" s="70">
        <f t="shared" si="2"/>
        <v>15.099999999999994</v>
      </c>
      <c r="I21" s="70">
        <f t="shared" si="2"/>
        <v>-25.57</v>
      </c>
      <c r="J21" s="70">
        <f t="shared" si="2"/>
        <v>37.5</v>
      </c>
      <c r="K21" s="70">
        <f t="shared" si="2"/>
        <v>-30.7</v>
      </c>
      <c r="L21" s="70">
        <f t="shared" si="2"/>
        <v>-12</v>
      </c>
      <c r="M21" s="70">
        <f t="shared" si="2"/>
        <v>-16.6</v>
      </c>
      <c r="N21" s="70">
        <f t="shared" si="2"/>
        <v>-25.5</v>
      </c>
      <c r="O21" s="70">
        <f t="shared" si="2"/>
        <v>31.599999999999994</v>
      </c>
      <c r="P21" s="70">
        <f t="shared" si="2"/>
        <v>10.799999999999997</v>
      </c>
      <c r="Q21" s="125">
        <f t="shared" si="2"/>
        <v>-21.7</v>
      </c>
      <c r="R21" s="71">
        <f t="shared" si="2"/>
        <v>-33.13000000000005</v>
      </c>
    </row>
    <row r="22" spans="1:18" s="55" customFormat="1" ht="16.5" customHeight="1">
      <c r="A22" s="72"/>
      <c r="B22" s="6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73"/>
      <c r="R22" s="59"/>
    </row>
    <row r="23" spans="1:18" s="55" customFormat="1" ht="16.5" customHeight="1">
      <c r="A23" s="65" t="s">
        <v>12</v>
      </c>
      <c r="B23" s="6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73"/>
      <c r="R23" s="59"/>
    </row>
    <row r="24" spans="1:18" s="55" customFormat="1" ht="16.5" customHeight="1">
      <c r="A24" s="56" t="s">
        <v>13</v>
      </c>
      <c r="B24" s="69">
        <v>0.02</v>
      </c>
      <c r="C24" s="70">
        <v>0.03</v>
      </c>
      <c r="D24" s="70">
        <v>0.03</v>
      </c>
      <c r="E24" s="70">
        <v>0.05</v>
      </c>
      <c r="F24" s="70">
        <v>0.06</v>
      </c>
      <c r="G24" s="70">
        <v>0.07</v>
      </c>
      <c r="H24" s="70">
        <v>0.07</v>
      </c>
      <c r="I24" s="70">
        <v>0.04</v>
      </c>
      <c r="J24" s="70">
        <v>0.07</v>
      </c>
      <c r="K24" s="70">
        <v>0.06</v>
      </c>
      <c r="L24" s="70">
        <v>0.04</v>
      </c>
      <c r="M24" s="70">
        <v>0.03</v>
      </c>
      <c r="N24" s="70">
        <v>0.01</v>
      </c>
      <c r="O24" s="70">
        <v>0.04</v>
      </c>
      <c r="P24" s="70">
        <v>0.06</v>
      </c>
      <c r="Q24" s="125">
        <v>0.04</v>
      </c>
      <c r="R24" s="71">
        <f>SUM(I24:Q24)+C24+E24+G24</f>
        <v>0.5399999999999999</v>
      </c>
    </row>
    <row r="25" spans="1:18" s="55" customFormat="1" ht="16.5" customHeight="1">
      <c r="A25" s="72"/>
      <c r="B25" s="68"/>
      <c r="C25" s="58" t="s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73"/>
      <c r="R25" s="59"/>
    </row>
    <row r="26" spans="1:18" s="55" customFormat="1" ht="16.5" customHeight="1">
      <c r="A26" s="56" t="s">
        <v>77</v>
      </c>
      <c r="B26" s="75">
        <f>B21+B24</f>
        <v>-17.38</v>
      </c>
      <c r="C26" s="76">
        <f>C21+C24</f>
        <v>-22.380000000000003</v>
      </c>
      <c r="D26" s="76">
        <f>D21+D24</f>
        <v>3.329999999999997</v>
      </c>
      <c r="E26" s="76">
        <f aca="true" t="shared" si="3" ref="E26:R26">E21+E24</f>
        <v>15.370000000000001</v>
      </c>
      <c r="F26" s="76">
        <f t="shared" si="3"/>
        <v>14.259999999999996</v>
      </c>
      <c r="G26" s="76">
        <f t="shared" si="3"/>
        <v>26.200000000000003</v>
      </c>
      <c r="H26" s="76">
        <f t="shared" si="3"/>
        <v>15.169999999999995</v>
      </c>
      <c r="I26" s="76">
        <f t="shared" si="3"/>
        <v>-25.53</v>
      </c>
      <c r="J26" s="76">
        <f t="shared" si="3"/>
        <v>37.57</v>
      </c>
      <c r="K26" s="76">
        <f t="shared" si="3"/>
        <v>-30.64</v>
      </c>
      <c r="L26" s="76">
        <f t="shared" si="3"/>
        <v>-11.96</v>
      </c>
      <c r="M26" s="76">
        <f t="shared" si="3"/>
        <v>-16.57</v>
      </c>
      <c r="N26" s="76">
        <f t="shared" si="3"/>
        <v>-25.49</v>
      </c>
      <c r="O26" s="76">
        <f t="shared" si="3"/>
        <v>31.639999999999993</v>
      </c>
      <c r="P26" s="76">
        <f t="shared" si="3"/>
        <v>10.859999999999998</v>
      </c>
      <c r="Q26" s="126">
        <f t="shared" si="3"/>
        <v>-21.66</v>
      </c>
      <c r="R26" s="77">
        <f t="shared" si="3"/>
        <v>-32.59000000000005</v>
      </c>
    </row>
    <row r="27" spans="1:18" s="55" customFormat="1" ht="16.5" customHeight="1">
      <c r="A27" s="72"/>
      <c r="B27" s="6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81"/>
      <c r="N27" s="81"/>
      <c r="O27" s="81"/>
      <c r="P27" s="81"/>
      <c r="Q27" s="97"/>
      <c r="R27" s="78"/>
    </row>
    <row r="28" spans="1:18" s="55" customFormat="1" ht="16.5" customHeight="1">
      <c r="A28" s="56" t="s">
        <v>14</v>
      </c>
      <c r="B28" s="68">
        <v>59.48</v>
      </c>
      <c r="C28" s="58">
        <v>59.48</v>
      </c>
      <c r="D28" s="58">
        <f aca="true" t="shared" si="4" ref="D28:I28">B29</f>
        <v>42.099999999999994</v>
      </c>
      <c r="E28" s="58">
        <f t="shared" si="4"/>
        <v>37.099999999999994</v>
      </c>
      <c r="F28" s="58">
        <f t="shared" si="4"/>
        <v>45.42999999999999</v>
      </c>
      <c r="G28" s="58">
        <f t="shared" si="4"/>
        <v>52.47</v>
      </c>
      <c r="H28" s="58">
        <f t="shared" si="4"/>
        <v>59.68999999999999</v>
      </c>
      <c r="I28" s="58">
        <f t="shared" si="4"/>
        <v>78.67</v>
      </c>
      <c r="J28" s="58">
        <f>I29</f>
        <v>53.14</v>
      </c>
      <c r="K28" s="58">
        <f aca="true" t="shared" si="5" ref="K28:Q28">J29</f>
        <v>90.71000000000001</v>
      </c>
      <c r="L28" s="58">
        <f t="shared" si="5"/>
        <v>60.07000000000001</v>
      </c>
      <c r="M28" s="58">
        <f t="shared" si="5"/>
        <v>48.11000000000001</v>
      </c>
      <c r="N28" s="58">
        <f t="shared" si="5"/>
        <v>31.540000000000006</v>
      </c>
      <c r="O28" s="58">
        <f t="shared" si="5"/>
        <v>6.050000000000008</v>
      </c>
      <c r="P28" s="58">
        <f t="shared" si="5"/>
        <v>37.69</v>
      </c>
      <c r="Q28" s="73">
        <f t="shared" si="5"/>
        <v>48.55</v>
      </c>
      <c r="R28" s="59">
        <f>B28</f>
        <v>59.48</v>
      </c>
    </row>
    <row r="29" spans="1:18" s="55" customFormat="1" ht="16.5" customHeight="1">
      <c r="A29" s="56" t="s">
        <v>15</v>
      </c>
      <c r="B29" s="75">
        <f>B28+B26</f>
        <v>42.099999999999994</v>
      </c>
      <c r="C29" s="76">
        <f>C28+C26</f>
        <v>37.099999999999994</v>
      </c>
      <c r="D29" s="76">
        <f>D28+D26</f>
        <v>45.42999999999999</v>
      </c>
      <c r="E29" s="76">
        <f aca="true" t="shared" si="6" ref="E29:R29">E28+E26</f>
        <v>52.47</v>
      </c>
      <c r="F29" s="76">
        <f t="shared" si="6"/>
        <v>59.68999999999999</v>
      </c>
      <c r="G29" s="76">
        <f t="shared" si="6"/>
        <v>78.67</v>
      </c>
      <c r="H29" s="76">
        <f t="shared" si="6"/>
        <v>74.85999999999999</v>
      </c>
      <c r="I29" s="76">
        <f t="shared" si="6"/>
        <v>53.14</v>
      </c>
      <c r="J29" s="76">
        <f t="shared" si="6"/>
        <v>90.71000000000001</v>
      </c>
      <c r="K29" s="76">
        <f t="shared" si="6"/>
        <v>60.07000000000001</v>
      </c>
      <c r="L29" s="76">
        <f t="shared" si="6"/>
        <v>48.11000000000001</v>
      </c>
      <c r="M29" s="76">
        <f t="shared" si="6"/>
        <v>31.540000000000006</v>
      </c>
      <c r="N29" s="76">
        <f t="shared" si="6"/>
        <v>6.050000000000008</v>
      </c>
      <c r="O29" s="76">
        <f t="shared" si="6"/>
        <v>37.69</v>
      </c>
      <c r="P29" s="76">
        <f t="shared" si="6"/>
        <v>48.55</v>
      </c>
      <c r="Q29" s="126">
        <f t="shared" si="6"/>
        <v>26.889999999999997</v>
      </c>
      <c r="R29" s="77">
        <f t="shared" si="6"/>
        <v>26.889999999999944</v>
      </c>
    </row>
    <row r="30" spans="1:18" s="55" customFormat="1" ht="16.5" customHeight="1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97"/>
      <c r="R30" s="78"/>
    </row>
    <row r="31" spans="1:18" s="55" customFormat="1" ht="16.5" customHeight="1">
      <c r="A31" s="65" t="s">
        <v>16</v>
      </c>
      <c r="B31" s="68"/>
      <c r="C31" s="58"/>
      <c r="D31" s="58"/>
      <c r="E31" s="58"/>
      <c r="F31" s="58"/>
      <c r="G31" s="58"/>
      <c r="H31" s="58"/>
      <c r="I31" s="58"/>
      <c r="J31" s="58"/>
      <c r="K31" s="58"/>
      <c r="L31" s="81"/>
      <c r="M31" s="81"/>
      <c r="N31" s="58"/>
      <c r="O31" s="58"/>
      <c r="P31" s="58"/>
      <c r="Q31" s="73"/>
      <c r="R31" s="59"/>
    </row>
    <row r="32" spans="1:18" s="55" customFormat="1" ht="16.5" customHeight="1">
      <c r="A32" s="56" t="s">
        <v>78</v>
      </c>
      <c r="B32" s="80"/>
      <c r="C32" s="58"/>
      <c r="D32" s="58"/>
      <c r="E32" s="58"/>
      <c r="F32" s="58"/>
      <c r="G32" s="58"/>
      <c r="H32" s="58"/>
      <c r="I32" s="58"/>
      <c r="J32" s="58"/>
      <c r="K32" s="58"/>
      <c r="L32" s="81"/>
      <c r="M32" s="81"/>
      <c r="N32" s="58"/>
      <c r="O32" s="58"/>
      <c r="P32" s="58"/>
      <c r="Q32" s="73"/>
      <c r="R32" s="59"/>
    </row>
    <row r="33" spans="1:18" s="55" customFormat="1" ht="16.5" customHeight="1">
      <c r="A33" s="72" t="s">
        <v>79</v>
      </c>
      <c r="B33" s="68">
        <f>+B39-B38-B37-B36-B34</f>
        <v>-69.53000000000002</v>
      </c>
      <c r="C33" s="58">
        <f>+C39-C38-C37-C36-C34</f>
        <v>-74.53000000000002</v>
      </c>
      <c r="D33" s="58">
        <f>+D39-D38-D37-D36-D34</f>
        <v>-61.70000000000002</v>
      </c>
      <c r="E33" s="58">
        <f aca="true" t="shared" si="7" ref="E33:R33">+E39-E38-E37-E36-E34</f>
        <v>-54.66000000000001</v>
      </c>
      <c r="F33" s="58">
        <f t="shared" si="7"/>
        <v>-42.94000000000001</v>
      </c>
      <c r="G33" s="58">
        <f t="shared" si="7"/>
        <v>-23.960000000000008</v>
      </c>
      <c r="H33" s="58">
        <f t="shared" si="7"/>
        <v>-23.270000000000024</v>
      </c>
      <c r="I33" s="58">
        <f t="shared" si="7"/>
        <v>-36.94000000000001</v>
      </c>
      <c r="J33" s="58">
        <f t="shared" si="7"/>
        <v>5.130000000000003</v>
      </c>
      <c r="K33" s="58">
        <f t="shared" si="7"/>
        <v>-21.01</v>
      </c>
      <c r="L33" s="58">
        <f t="shared" si="7"/>
        <v>-28.470000000000002</v>
      </c>
      <c r="M33" s="58">
        <f t="shared" si="7"/>
        <v>-40.54</v>
      </c>
      <c r="N33" s="58">
        <f t="shared" si="7"/>
        <v>-61.53</v>
      </c>
      <c r="O33" s="58">
        <f t="shared" si="7"/>
        <v>-25.390000000000008</v>
      </c>
      <c r="P33" s="58">
        <f t="shared" si="7"/>
        <v>-10.030000000000012</v>
      </c>
      <c r="Q33" s="73">
        <f t="shared" si="7"/>
        <v>-27.19000000000001</v>
      </c>
      <c r="R33" s="59">
        <f t="shared" si="7"/>
        <v>-27.19000000000006</v>
      </c>
    </row>
    <row r="34" spans="1:18" s="55" customFormat="1" ht="16.5" customHeight="1">
      <c r="A34" s="72" t="s">
        <v>87</v>
      </c>
      <c r="B34" s="68">
        <f>79.79-4.5</f>
        <v>75.29</v>
      </c>
      <c r="C34" s="58">
        <f>79.79-4.5</f>
        <v>75.29</v>
      </c>
      <c r="D34" s="58">
        <f>75.29-4.5</f>
        <v>70.79</v>
      </c>
      <c r="E34" s="58">
        <f>75.29-4.5</f>
        <v>70.79</v>
      </c>
      <c r="F34" s="58">
        <f>70.79-4.5</f>
        <v>66.29</v>
      </c>
      <c r="G34" s="58">
        <f>70.79-4.5</f>
        <v>66.29</v>
      </c>
      <c r="H34" s="58">
        <f>66.29-4.5</f>
        <v>61.790000000000006</v>
      </c>
      <c r="I34" s="58">
        <f>66.29-4.5</f>
        <v>61.790000000000006</v>
      </c>
      <c r="J34" s="58">
        <f>H34-4.5</f>
        <v>57.290000000000006</v>
      </c>
      <c r="K34" s="58">
        <f aca="true" t="shared" si="8" ref="K34:Q34">J34-4.5</f>
        <v>52.790000000000006</v>
      </c>
      <c r="L34" s="58">
        <f t="shared" si="8"/>
        <v>48.290000000000006</v>
      </c>
      <c r="M34" s="58">
        <f t="shared" si="8"/>
        <v>43.790000000000006</v>
      </c>
      <c r="N34" s="58">
        <f t="shared" si="8"/>
        <v>39.290000000000006</v>
      </c>
      <c r="O34" s="58">
        <f t="shared" si="8"/>
        <v>34.790000000000006</v>
      </c>
      <c r="P34" s="58">
        <f t="shared" si="8"/>
        <v>30.290000000000006</v>
      </c>
      <c r="Q34" s="73">
        <f t="shared" si="8"/>
        <v>25.790000000000006</v>
      </c>
      <c r="R34" s="59">
        <f>Q34</f>
        <v>25.790000000000006</v>
      </c>
    </row>
    <row r="35" spans="1:18" s="55" customFormat="1" ht="16.5" customHeight="1">
      <c r="A35" s="72" t="s">
        <v>80</v>
      </c>
      <c r="B35" s="6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73"/>
      <c r="R35" s="59"/>
    </row>
    <row r="36" spans="1:18" s="55" customFormat="1" ht="16.5" customHeight="1">
      <c r="A36" s="72" t="s">
        <v>81</v>
      </c>
      <c r="B36" s="68">
        <v>0.5</v>
      </c>
      <c r="C36" s="58">
        <v>0.5</v>
      </c>
      <c r="D36" s="58">
        <v>0.5</v>
      </c>
      <c r="E36" s="58">
        <v>0.5</v>
      </c>
      <c r="F36" s="58">
        <v>0.5</v>
      </c>
      <c r="G36" s="58">
        <v>0.5</v>
      </c>
      <c r="H36" s="58">
        <v>0.5</v>
      </c>
      <c r="I36" s="58">
        <v>0.8</v>
      </c>
      <c r="J36" s="58">
        <v>0.8</v>
      </c>
      <c r="K36" s="58">
        <v>0.8</v>
      </c>
      <c r="L36" s="58">
        <v>0.8</v>
      </c>
      <c r="M36" s="58">
        <v>0.8</v>
      </c>
      <c r="N36" s="58">
        <v>0.8</v>
      </c>
      <c r="O36" s="58">
        <v>0.8</v>
      </c>
      <c r="P36" s="58">
        <v>0.8</v>
      </c>
      <c r="Q36" s="73">
        <v>0.8</v>
      </c>
      <c r="R36" s="59">
        <v>0.8</v>
      </c>
    </row>
    <row r="37" spans="1:18" s="55" customFormat="1" ht="16.5" customHeight="1">
      <c r="A37" s="72" t="s">
        <v>82</v>
      </c>
      <c r="B37" s="68">
        <v>23.84</v>
      </c>
      <c r="C37" s="58">
        <v>23.84</v>
      </c>
      <c r="D37" s="58">
        <v>23.84</v>
      </c>
      <c r="E37" s="58">
        <v>23.84</v>
      </c>
      <c r="F37" s="58">
        <v>23.84</v>
      </c>
      <c r="G37" s="58">
        <v>23.84</v>
      </c>
      <c r="H37" s="58">
        <v>23.84</v>
      </c>
      <c r="I37" s="58">
        <v>15.49</v>
      </c>
      <c r="J37" s="58">
        <v>15.49</v>
      </c>
      <c r="K37" s="58">
        <v>15.49</v>
      </c>
      <c r="L37" s="58">
        <v>15.49</v>
      </c>
      <c r="M37" s="58">
        <v>15.49</v>
      </c>
      <c r="N37" s="58">
        <v>15.49</v>
      </c>
      <c r="O37" s="58">
        <v>15.49</v>
      </c>
      <c r="P37" s="58">
        <v>15.49</v>
      </c>
      <c r="Q37" s="73">
        <v>15.49</v>
      </c>
      <c r="R37" s="59">
        <v>15.49</v>
      </c>
    </row>
    <row r="38" spans="1:18" s="55" customFormat="1" ht="16.5" customHeight="1">
      <c r="A38" s="72" t="s">
        <v>83</v>
      </c>
      <c r="B38" s="68">
        <v>12</v>
      </c>
      <c r="C38" s="58">
        <v>12</v>
      </c>
      <c r="D38" s="58">
        <v>12</v>
      </c>
      <c r="E38" s="58">
        <v>12</v>
      </c>
      <c r="F38" s="58">
        <v>12</v>
      </c>
      <c r="G38" s="58">
        <v>12</v>
      </c>
      <c r="H38" s="58">
        <v>12</v>
      </c>
      <c r="I38" s="58">
        <v>12</v>
      </c>
      <c r="J38" s="58">
        <v>12</v>
      </c>
      <c r="K38" s="58">
        <v>12</v>
      </c>
      <c r="L38" s="58">
        <v>12</v>
      </c>
      <c r="M38" s="58">
        <v>12</v>
      </c>
      <c r="N38" s="58">
        <v>12</v>
      </c>
      <c r="O38" s="58">
        <v>12</v>
      </c>
      <c r="P38" s="58">
        <v>12</v>
      </c>
      <c r="Q38" s="73">
        <v>12</v>
      </c>
      <c r="R38" s="59">
        <v>12</v>
      </c>
    </row>
    <row r="39" spans="1:18" s="55" customFormat="1" ht="16.5" customHeight="1">
      <c r="A39" s="56" t="s">
        <v>76</v>
      </c>
      <c r="B39" s="75">
        <f>B29</f>
        <v>42.099999999999994</v>
      </c>
      <c r="C39" s="76">
        <f>C29</f>
        <v>37.099999999999994</v>
      </c>
      <c r="D39" s="76">
        <f>D29</f>
        <v>45.42999999999999</v>
      </c>
      <c r="E39" s="76">
        <f aca="true" t="shared" si="9" ref="E39:R39">E29</f>
        <v>52.47</v>
      </c>
      <c r="F39" s="76">
        <f t="shared" si="9"/>
        <v>59.68999999999999</v>
      </c>
      <c r="G39" s="76">
        <f>G29</f>
        <v>78.67</v>
      </c>
      <c r="H39" s="76">
        <f t="shared" si="9"/>
        <v>74.85999999999999</v>
      </c>
      <c r="I39" s="76">
        <f>I29</f>
        <v>53.14</v>
      </c>
      <c r="J39" s="76">
        <f t="shared" si="9"/>
        <v>90.71000000000001</v>
      </c>
      <c r="K39" s="76">
        <f t="shared" si="9"/>
        <v>60.07000000000001</v>
      </c>
      <c r="L39" s="76">
        <f t="shared" si="9"/>
        <v>48.11000000000001</v>
      </c>
      <c r="M39" s="76">
        <f t="shared" si="9"/>
        <v>31.540000000000006</v>
      </c>
      <c r="N39" s="76">
        <f t="shared" si="9"/>
        <v>6.050000000000008</v>
      </c>
      <c r="O39" s="76">
        <f t="shared" si="9"/>
        <v>37.69</v>
      </c>
      <c r="P39" s="76">
        <f t="shared" si="9"/>
        <v>48.55</v>
      </c>
      <c r="Q39" s="126">
        <f t="shared" si="9"/>
        <v>26.889999999999997</v>
      </c>
      <c r="R39" s="77">
        <f t="shared" si="9"/>
        <v>26.889999999999944</v>
      </c>
    </row>
    <row r="40" spans="1:18" s="55" customFormat="1" ht="16.5" customHeight="1">
      <c r="A40" s="79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97"/>
      <c r="R40" s="78"/>
    </row>
    <row r="41" spans="1:18" s="55" customFormat="1" ht="16.5" customHeight="1">
      <c r="A41" s="65" t="s">
        <v>84</v>
      </c>
      <c r="B41" s="68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97"/>
      <c r="R41" s="78"/>
    </row>
    <row r="42" spans="1:18" s="55" customFormat="1" ht="16.5" customHeight="1">
      <c r="A42" s="65" t="s">
        <v>17</v>
      </c>
      <c r="B42" s="68">
        <v>30</v>
      </c>
      <c r="C42" s="82">
        <f>'[1]Split of Invests'!F16</f>
        <v>9.095309213752518</v>
      </c>
      <c r="D42" s="82">
        <v>30</v>
      </c>
      <c r="E42" s="82">
        <f>'[1]Split of Invests'!H16</f>
        <v>14.95386790745767</v>
      </c>
      <c r="F42" s="82">
        <v>30</v>
      </c>
      <c r="G42" s="82">
        <f>'[1]Split of Invests'!J16</f>
        <v>30.0679162761637</v>
      </c>
      <c r="H42" s="82">
        <v>30</v>
      </c>
      <c r="I42" s="82">
        <v>15.17</v>
      </c>
      <c r="J42" s="82">
        <v>30</v>
      </c>
      <c r="K42" s="82">
        <v>30</v>
      </c>
      <c r="L42" s="82">
        <v>30</v>
      </c>
      <c r="M42" s="82">
        <v>31.54</v>
      </c>
      <c r="N42" s="82">
        <v>6.05</v>
      </c>
      <c r="O42" s="82">
        <v>37.69</v>
      </c>
      <c r="P42" s="82">
        <v>30</v>
      </c>
      <c r="Q42" s="127">
        <v>26.89</v>
      </c>
      <c r="R42" s="59">
        <v>26.89</v>
      </c>
    </row>
    <row r="43" spans="1:18" s="55" customFormat="1" ht="16.5" customHeight="1" thickBot="1">
      <c r="A43" s="65" t="s">
        <v>18</v>
      </c>
      <c r="B43" s="83">
        <f>B44-B42</f>
        <v>12.099999999999994</v>
      </c>
      <c r="C43" s="82">
        <f>'[1]Split of Invests'!F15</f>
        <v>27.974690786247475</v>
      </c>
      <c r="D43" s="82">
        <f>D44-D42</f>
        <v>15.429999999999993</v>
      </c>
      <c r="E43" s="82">
        <f>'[1]Split of Invests'!H15</f>
        <v>37.43613209254232</v>
      </c>
      <c r="F43" s="82">
        <f aca="true" t="shared" si="10" ref="F43:R43">F44-F42</f>
        <v>29.68999999999999</v>
      </c>
      <c r="G43" s="82">
        <f>'[1]Split of Invests'!J15</f>
        <v>48.452083723836296</v>
      </c>
      <c r="H43" s="82">
        <f t="shared" si="10"/>
        <v>44.859999999999985</v>
      </c>
      <c r="I43" s="82">
        <f t="shared" si="10"/>
        <v>37.97</v>
      </c>
      <c r="J43" s="82">
        <f t="shared" si="10"/>
        <v>60.71000000000001</v>
      </c>
      <c r="K43" s="82">
        <f t="shared" si="10"/>
        <v>30.070000000000007</v>
      </c>
      <c r="L43" s="82">
        <f t="shared" si="10"/>
        <v>18.110000000000007</v>
      </c>
      <c r="M43" s="82">
        <f t="shared" si="10"/>
        <v>0</v>
      </c>
      <c r="N43" s="82">
        <f t="shared" si="10"/>
        <v>7.993605777301127E-15</v>
      </c>
      <c r="O43" s="82">
        <f t="shared" si="10"/>
        <v>0</v>
      </c>
      <c r="P43" s="82">
        <f t="shared" si="10"/>
        <v>18.549999999999997</v>
      </c>
      <c r="Q43" s="127">
        <f t="shared" si="10"/>
        <v>0</v>
      </c>
      <c r="R43" s="84">
        <f t="shared" si="10"/>
        <v>-5.684341886080802E-14</v>
      </c>
    </row>
    <row r="44" spans="1:18" s="55" customFormat="1" ht="16.5" customHeight="1" thickBot="1">
      <c r="A44" s="85" t="s">
        <v>76</v>
      </c>
      <c r="B44" s="86">
        <f>B39</f>
        <v>42.099999999999994</v>
      </c>
      <c r="C44" s="87">
        <f>C39</f>
        <v>37.099999999999994</v>
      </c>
      <c r="D44" s="87">
        <f>D39</f>
        <v>45.42999999999999</v>
      </c>
      <c r="E44" s="87">
        <f aca="true" t="shared" si="11" ref="E44:R44">E39</f>
        <v>52.47</v>
      </c>
      <c r="F44" s="87">
        <f t="shared" si="11"/>
        <v>59.68999999999999</v>
      </c>
      <c r="G44" s="87">
        <f>G39</f>
        <v>78.67</v>
      </c>
      <c r="H44" s="87">
        <f t="shared" si="11"/>
        <v>74.85999999999999</v>
      </c>
      <c r="I44" s="87">
        <f>I39</f>
        <v>53.14</v>
      </c>
      <c r="J44" s="87">
        <f t="shared" si="11"/>
        <v>90.71000000000001</v>
      </c>
      <c r="K44" s="87">
        <f t="shared" si="11"/>
        <v>60.07000000000001</v>
      </c>
      <c r="L44" s="87">
        <f t="shared" si="11"/>
        <v>48.11000000000001</v>
      </c>
      <c r="M44" s="87">
        <f t="shared" si="11"/>
        <v>31.540000000000006</v>
      </c>
      <c r="N44" s="87">
        <f t="shared" si="11"/>
        <v>6.050000000000008</v>
      </c>
      <c r="O44" s="87">
        <f t="shared" si="11"/>
        <v>37.69</v>
      </c>
      <c r="P44" s="87">
        <f t="shared" si="11"/>
        <v>48.55</v>
      </c>
      <c r="Q44" s="88">
        <f t="shared" si="11"/>
        <v>26.889999999999997</v>
      </c>
      <c r="R44" s="89">
        <f t="shared" si="11"/>
        <v>26.889999999999944</v>
      </c>
    </row>
    <row r="45" spans="1:18" s="55" customFormat="1" ht="16.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s="92" customFormat="1" ht="16.5" customHeight="1">
      <c r="A46" s="91" t="s">
        <v>26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s="92" customFormat="1" ht="16.5" customHeight="1">
      <c r="A47" s="91" t="s">
        <v>27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s="92" customFormat="1" ht="16.5" customHeight="1">
      <c r="A48" s="91" t="s">
        <v>28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s="92" customFormat="1" ht="16.5" customHeight="1">
      <c r="A49" s="91" t="s">
        <v>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s="55" customFormat="1" ht="16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6.5" customHeight="1">
      <c r="A75" s="6"/>
      <c r="B75" s="6"/>
      <c r="C75" s="6"/>
      <c r="D75" s="6"/>
      <c r="E75" s="6"/>
      <c r="F75" s="4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</sheetData>
  <printOptions/>
  <pageMargins left="1.29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selection activeCell="A5" sqref="A5:IV5"/>
    </sheetView>
  </sheetViews>
  <sheetFormatPr defaultColWidth="9.140625" defaultRowHeight="16.5" customHeight="1"/>
  <cols>
    <col min="1" max="1" width="41.140625" style="5" customWidth="1"/>
    <col min="2" max="2" width="10.28125" style="5" customWidth="1"/>
    <col min="3" max="3" width="9.00390625" style="5" customWidth="1"/>
    <col min="4" max="4" width="10.8515625" style="5" customWidth="1"/>
    <col min="5" max="5" width="10.140625" style="5" customWidth="1"/>
    <col min="6" max="6" width="10.28125" style="5" customWidth="1"/>
    <col min="7" max="7" width="8.8515625" style="5" customWidth="1"/>
    <col min="8" max="10" width="10.28125" style="5" customWidth="1"/>
    <col min="11" max="11" width="12.00390625" style="5" customWidth="1"/>
    <col min="12" max="12" width="10.28125" style="5" customWidth="1"/>
    <col min="13" max="13" width="11.8515625" style="5" customWidth="1"/>
    <col min="14" max="14" width="12.421875" style="5" bestFit="1" customWidth="1"/>
    <col min="15" max="15" width="11.57421875" style="5" customWidth="1"/>
    <col min="16" max="16" width="11.8515625" style="5" customWidth="1"/>
    <col min="17" max="17" width="11.8515625" style="5" bestFit="1" customWidth="1"/>
    <col min="18" max="18" width="12.00390625" style="5" customWidth="1"/>
    <col min="19" max="16384" width="8.8515625" style="5" customWidth="1"/>
  </cols>
  <sheetData>
    <row r="1" spans="1:18" s="53" customFormat="1" ht="18.75" customHeight="1">
      <c r="A1" s="107" t="s">
        <v>31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2"/>
      <c r="R1" s="50" t="s">
        <v>32</v>
      </c>
    </row>
    <row r="2" spans="1:17" s="55" customFormat="1" ht="16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s="113" customFormat="1" ht="16.5" customHeight="1">
      <c r="B3" s="113" t="s">
        <v>19</v>
      </c>
      <c r="C3" s="113" t="s">
        <v>20</v>
      </c>
      <c r="D3" s="113" t="s">
        <v>19</v>
      </c>
      <c r="E3" s="113" t="s">
        <v>20</v>
      </c>
      <c r="F3" s="113" t="s">
        <v>19</v>
      </c>
      <c r="G3" s="113" t="s">
        <v>20</v>
      </c>
      <c r="H3" s="113" t="s">
        <v>19</v>
      </c>
      <c r="I3" s="113" t="s">
        <v>20</v>
      </c>
      <c r="J3" s="113" t="s">
        <v>19</v>
      </c>
      <c r="K3" s="113" t="s">
        <v>19</v>
      </c>
      <c r="L3" s="113" t="s">
        <v>19</v>
      </c>
      <c r="M3" s="113" t="s">
        <v>19</v>
      </c>
      <c r="N3" s="113" t="s">
        <v>19</v>
      </c>
      <c r="O3" s="113" t="s">
        <v>19</v>
      </c>
      <c r="P3" s="113" t="s">
        <v>19</v>
      </c>
      <c r="Q3" s="113" t="s">
        <v>19</v>
      </c>
    </row>
    <row r="4" spans="1:20" s="55" customFormat="1" ht="16.5" customHeight="1" thickBot="1">
      <c r="A4" s="5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95"/>
      <c r="S4" s="62"/>
      <c r="T4" s="62"/>
    </row>
    <row r="5" spans="1:18" s="112" customFormat="1" ht="16.5" customHeight="1" thickBot="1">
      <c r="A5" s="131" t="s">
        <v>1</v>
      </c>
      <c r="B5" s="132" t="s">
        <v>62</v>
      </c>
      <c r="C5" s="133" t="s">
        <v>62</v>
      </c>
      <c r="D5" s="133" t="s">
        <v>63</v>
      </c>
      <c r="E5" s="133" t="s">
        <v>63</v>
      </c>
      <c r="F5" s="133" t="s">
        <v>64</v>
      </c>
      <c r="G5" s="133" t="s">
        <v>64</v>
      </c>
      <c r="H5" s="133" t="s">
        <v>65</v>
      </c>
      <c r="I5" s="134" t="s">
        <v>86</v>
      </c>
      <c r="J5" s="133" t="s">
        <v>66</v>
      </c>
      <c r="K5" s="133" t="s">
        <v>67</v>
      </c>
      <c r="L5" s="133" t="s">
        <v>68</v>
      </c>
      <c r="M5" s="133" t="s">
        <v>69</v>
      </c>
      <c r="N5" s="133" t="s">
        <v>70</v>
      </c>
      <c r="O5" s="135" t="s">
        <v>71</v>
      </c>
      <c r="P5" s="135" t="s">
        <v>72</v>
      </c>
      <c r="Q5" s="136" t="s">
        <v>73</v>
      </c>
      <c r="R5" s="137" t="s">
        <v>21</v>
      </c>
    </row>
    <row r="6" spans="1:20" s="55" customFormat="1" ht="16.5" customHeight="1" thickBot="1">
      <c r="A6" s="60"/>
      <c r="B6" s="64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28"/>
      <c r="R6" s="130"/>
      <c r="S6" s="62"/>
      <c r="T6" s="62"/>
    </row>
    <row r="7" spans="1:20" s="55" customFormat="1" ht="16.5" customHeight="1">
      <c r="A7" s="65" t="s">
        <v>2</v>
      </c>
      <c r="B7" s="6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73"/>
      <c r="R7" s="67"/>
      <c r="S7" s="62"/>
      <c r="T7" s="62"/>
    </row>
    <row r="8" spans="1:18" s="55" customFormat="1" ht="16.5" customHeight="1">
      <c r="A8" s="56" t="s">
        <v>3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3"/>
      <c r="R8" s="59"/>
    </row>
    <row r="9" spans="1:18" s="55" customFormat="1" ht="16.5" customHeight="1">
      <c r="A9" s="65" t="s">
        <v>4</v>
      </c>
      <c r="B9" s="6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73"/>
      <c r="R9" s="59"/>
    </row>
    <row r="10" spans="1:18" s="55" customFormat="1" ht="16.5" customHeight="1">
      <c r="A10" s="65" t="s">
        <v>5</v>
      </c>
      <c r="B10" s="68">
        <v>12</v>
      </c>
      <c r="C10" s="58">
        <f>10.59+2.76</f>
        <v>13.35</v>
      </c>
      <c r="D10" s="58">
        <v>32</v>
      </c>
      <c r="E10" s="58">
        <v>42.09</v>
      </c>
      <c r="F10" s="58">
        <v>40.4</v>
      </c>
      <c r="G10" s="58">
        <v>54.84</v>
      </c>
      <c r="H10" s="58">
        <v>43.3</v>
      </c>
      <c r="I10" s="58">
        <v>4.18</v>
      </c>
      <c r="J10" s="58">
        <v>70.2</v>
      </c>
      <c r="K10" s="58">
        <v>2</v>
      </c>
      <c r="L10" s="58">
        <v>20.7</v>
      </c>
      <c r="M10" s="58">
        <v>6.6</v>
      </c>
      <c r="N10" s="58">
        <v>2.2</v>
      </c>
      <c r="O10" s="58">
        <v>64.3</v>
      </c>
      <c r="P10" s="58">
        <v>38.5</v>
      </c>
      <c r="Q10" s="73">
        <v>21</v>
      </c>
      <c r="R10" s="59">
        <f>SUM(I10:Q10)+C10+E10+G10</f>
        <v>339.96000000000004</v>
      </c>
    </row>
    <row r="11" spans="1:18" s="55" customFormat="1" ht="16.5" customHeight="1">
      <c r="A11" s="65" t="s">
        <v>6</v>
      </c>
      <c r="B11" s="68">
        <v>1.3</v>
      </c>
      <c r="C11" s="58">
        <v>1.8</v>
      </c>
      <c r="D11" s="58">
        <v>1.3</v>
      </c>
      <c r="E11" s="58">
        <v>0.61</v>
      </c>
      <c r="F11" s="58">
        <v>1.3</v>
      </c>
      <c r="G11" s="58">
        <v>0</v>
      </c>
      <c r="H11" s="58">
        <v>1.3</v>
      </c>
      <c r="I11" s="58">
        <v>0.72</v>
      </c>
      <c r="J11" s="58">
        <v>1.3</v>
      </c>
      <c r="K11" s="58">
        <v>1.3</v>
      </c>
      <c r="L11" s="58">
        <v>1.3</v>
      </c>
      <c r="M11" s="58">
        <v>1.3</v>
      </c>
      <c r="N11" s="58">
        <v>1.3</v>
      </c>
      <c r="O11" s="58">
        <v>1.3</v>
      </c>
      <c r="P11" s="58">
        <v>1.3</v>
      </c>
      <c r="Q11" s="73">
        <v>1.3</v>
      </c>
      <c r="R11" s="59">
        <f>SUM(I11:Q11)+C11+E11+G11</f>
        <v>13.530000000000001</v>
      </c>
    </row>
    <row r="12" spans="1:18" s="55" customFormat="1" ht="16.5" customHeight="1">
      <c r="A12" s="65" t="s">
        <v>7</v>
      </c>
      <c r="B12" s="68">
        <v>0.3</v>
      </c>
      <c r="C12" s="101">
        <v>0</v>
      </c>
      <c r="D12" s="101">
        <v>1</v>
      </c>
      <c r="E12" s="101">
        <v>0.22</v>
      </c>
      <c r="F12" s="101">
        <v>1.5</v>
      </c>
      <c r="G12" s="101"/>
      <c r="H12" s="101">
        <v>1.5</v>
      </c>
      <c r="I12" s="101">
        <v>0.47</v>
      </c>
      <c r="J12" s="101">
        <v>1.5</v>
      </c>
      <c r="K12" s="101">
        <v>1.5</v>
      </c>
      <c r="L12" s="101">
        <v>1.5</v>
      </c>
      <c r="M12" s="101">
        <v>1.5</v>
      </c>
      <c r="N12" s="101">
        <v>1.5</v>
      </c>
      <c r="O12" s="101">
        <v>1.5</v>
      </c>
      <c r="P12" s="101">
        <v>1.5</v>
      </c>
      <c r="Q12" s="73">
        <v>1.5</v>
      </c>
      <c r="R12" s="59">
        <f>SUM(I12:Q12)+C12+E12+G12</f>
        <v>12.69</v>
      </c>
    </row>
    <row r="13" spans="1:18" s="55" customFormat="1" ht="16.5" customHeight="1">
      <c r="A13" s="65" t="s">
        <v>85</v>
      </c>
      <c r="B13" s="69">
        <f>SUM(B10:B12)</f>
        <v>13.600000000000001</v>
      </c>
      <c r="C13" s="70">
        <f>SUM(C10:C12)</f>
        <v>15.15</v>
      </c>
      <c r="D13" s="70">
        <f>SUM(D10:D12)</f>
        <v>34.3</v>
      </c>
      <c r="E13" s="70">
        <f aca="true" t="shared" si="0" ref="E13:Q13">SUM(E10:E12)</f>
        <v>42.92</v>
      </c>
      <c r="F13" s="70">
        <f t="shared" si="0"/>
        <v>43.199999999999996</v>
      </c>
      <c r="G13" s="70">
        <f t="shared" si="0"/>
        <v>54.84</v>
      </c>
      <c r="H13" s="70">
        <f t="shared" si="0"/>
        <v>46.099999999999994</v>
      </c>
      <c r="I13" s="70">
        <f t="shared" si="0"/>
        <v>5.369999999999999</v>
      </c>
      <c r="J13" s="70">
        <f t="shared" si="0"/>
        <v>73</v>
      </c>
      <c r="K13" s="70">
        <f t="shared" si="0"/>
        <v>4.8</v>
      </c>
      <c r="L13" s="70">
        <f t="shared" si="0"/>
        <v>23.5</v>
      </c>
      <c r="M13" s="70">
        <f t="shared" si="0"/>
        <v>9.399999999999999</v>
      </c>
      <c r="N13" s="70">
        <f t="shared" si="0"/>
        <v>5</v>
      </c>
      <c r="O13" s="70">
        <f t="shared" si="0"/>
        <v>67.1</v>
      </c>
      <c r="P13" s="70">
        <f t="shared" si="0"/>
        <v>41.3</v>
      </c>
      <c r="Q13" s="125">
        <f t="shared" si="0"/>
        <v>23.8</v>
      </c>
      <c r="R13" s="71">
        <f>SUM(I13:Q13)+C13+E13+G13</f>
        <v>366.17999999999995</v>
      </c>
    </row>
    <row r="14" spans="1:18" s="55" customFormat="1" ht="16.5" customHeight="1">
      <c r="A14" s="72"/>
      <c r="B14" s="6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73"/>
      <c r="R14" s="59"/>
    </row>
    <row r="15" spans="1:18" s="55" customFormat="1" ht="16.5" customHeight="1">
      <c r="A15" s="65" t="s">
        <v>75</v>
      </c>
      <c r="B15" s="6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73"/>
      <c r="R15" s="59"/>
    </row>
    <row r="16" spans="1:18" s="55" customFormat="1" ht="16.5" customHeight="1">
      <c r="A16" s="65" t="s">
        <v>8</v>
      </c>
      <c r="B16" s="68">
        <v>-16</v>
      </c>
      <c r="C16" s="58">
        <f>-8.41-8.38</f>
        <v>-16.79</v>
      </c>
      <c r="D16" s="58">
        <v>-16</v>
      </c>
      <c r="E16" s="58">
        <f>-8.4-7.28</f>
        <v>-15.68</v>
      </c>
      <c r="F16" s="58">
        <v>-16</v>
      </c>
      <c r="G16" s="58">
        <v>-15.85</v>
      </c>
      <c r="H16" s="58">
        <v>-16</v>
      </c>
      <c r="I16" s="58">
        <v>-15.92</v>
      </c>
      <c r="J16" s="58">
        <v>-16</v>
      </c>
      <c r="K16" s="58">
        <v>-16</v>
      </c>
      <c r="L16" s="58">
        <v>-16</v>
      </c>
      <c r="M16" s="58">
        <v>-16</v>
      </c>
      <c r="N16" s="58">
        <v>-16</v>
      </c>
      <c r="O16" s="58">
        <v>-16</v>
      </c>
      <c r="P16" s="58">
        <v>-16</v>
      </c>
      <c r="Q16" s="73">
        <v>-16</v>
      </c>
      <c r="R16" s="59">
        <f>SUM(I16:Q16)+C16+E16+G16</f>
        <v>-192.24</v>
      </c>
    </row>
    <row r="17" spans="1:18" s="55" customFormat="1" ht="16.5" customHeight="1">
      <c r="A17" s="65" t="s">
        <v>9</v>
      </c>
      <c r="B17" s="68">
        <f>-15+4.5</f>
        <v>-10.5</v>
      </c>
      <c r="C17" s="58">
        <v>-20.77</v>
      </c>
      <c r="D17" s="58">
        <f>-15+4.5</f>
        <v>-10.5</v>
      </c>
      <c r="E17" s="58">
        <f>-11.92+2.5</f>
        <v>-9.42</v>
      </c>
      <c r="F17" s="58">
        <f>-13+4.5</f>
        <v>-8.5</v>
      </c>
      <c r="G17" s="58">
        <v>-12.86</v>
      </c>
      <c r="H17" s="58">
        <f>-15+4.5</f>
        <v>-10.5</v>
      </c>
      <c r="I17" s="58">
        <v>-10.52</v>
      </c>
      <c r="J17" s="58">
        <f>-15+4.5</f>
        <v>-10.5</v>
      </c>
      <c r="K17" s="58">
        <f>-15+4.5</f>
        <v>-10.5</v>
      </c>
      <c r="L17" s="58">
        <f>-15+4.5</f>
        <v>-10.5</v>
      </c>
      <c r="M17" s="58">
        <v>-3</v>
      </c>
      <c r="N17" s="58">
        <v>-5.5</v>
      </c>
      <c r="O17" s="58">
        <f>-15+4.5</f>
        <v>-10.5</v>
      </c>
      <c r="P17" s="58">
        <f>-10+4.5</f>
        <v>-5.5</v>
      </c>
      <c r="Q17" s="73">
        <f>-25+4.5</f>
        <v>-20.5</v>
      </c>
      <c r="R17" s="59">
        <f>SUM(I17:Q17)+C17+E17+G17</f>
        <v>-130.07</v>
      </c>
    </row>
    <row r="18" spans="1:18" s="55" customFormat="1" ht="16.5" customHeight="1">
      <c r="A18" s="65" t="s">
        <v>10</v>
      </c>
      <c r="B18" s="68">
        <v>-4.5</v>
      </c>
      <c r="C18" s="58">
        <v>0</v>
      </c>
      <c r="D18" s="58">
        <v>-4.5</v>
      </c>
      <c r="E18" s="58">
        <v>-2.5</v>
      </c>
      <c r="F18" s="58">
        <v>-4.5</v>
      </c>
      <c r="G18" s="58">
        <v>0</v>
      </c>
      <c r="H18" s="58">
        <v>-4.5</v>
      </c>
      <c r="I18" s="58">
        <v>-4.5</v>
      </c>
      <c r="J18" s="58">
        <v>-9</v>
      </c>
      <c r="K18" s="58">
        <v>-9</v>
      </c>
      <c r="L18" s="93">
        <v>-3</v>
      </c>
      <c r="M18" s="93">
        <v>0</v>
      </c>
      <c r="N18" s="93">
        <v>0</v>
      </c>
      <c r="O18" s="58">
        <v>-9</v>
      </c>
      <c r="P18" s="58">
        <v>-9</v>
      </c>
      <c r="Q18" s="94">
        <v>-5</v>
      </c>
      <c r="R18" s="59">
        <f>SUM(I18:Q18)+C18+E18+G18</f>
        <v>-51</v>
      </c>
    </row>
    <row r="19" spans="1:20" s="55" customFormat="1" ht="16.5" customHeight="1">
      <c r="A19" s="56" t="s">
        <v>76</v>
      </c>
      <c r="B19" s="69">
        <f>SUM(B16:B18)</f>
        <v>-31</v>
      </c>
      <c r="C19" s="70">
        <f aca="true" t="shared" si="1" ref="C19:Q19">SUM(C16:C18)</f>
        <v>-37.56</v>
      </c>
      <c r="D19" s="70">
        <f t="shared" si="1"/>
        <v>-31</v>
      </c>
      <c r="E19" s="70">
        <f t="shared" si="1"/>
        <v>-27.6</v>
      </c>
      <c r="F19" s="70">
        <f t="shared" si="1"/>
        <v>-29</v>
      </c>
      <c r="G19" s="70">
        <f t="shared" si="1"/>
        <v>-28.71</v>
      </c>
      <c r="H19" s="70">
        <f t="shared" si="1"/>
        <v>-31</v>
      </c>
      <c r="I19" s="70">
        <f t="shared" si="1"/>
        <v>-30.939999999999998</v>
      </c>
      <c r="J19" s="70">
        <f t="shared" si="1"/>
        <v>-35.5</v>
      </c>
      <c r="K19" s="70">
        <f t="shared" si="1"/>
        <v>-35.5</v>
      </c>
      <c r="L19" s="70">
        <f t="shared" si="1"/>
        <v>-29.5</v>
      </c>
      <c r="M19" s="70">
        <f t="shared" si="1"/>
        <v>-19</v>
      </c>
      <c r="N19" s="70">
        <f t="shared" si="1"/>
        <v>-21.5</v>
      </c>
      <c r="O19" s="70">
        <f t="shared" si="1"/>
        <v>-35.5</v>
      </c>
      <c r="P19" s="70">
        <f t="shared" si="1"/>
        <v>-30.5</v>
      </c>
      <c r="Q19" s="70">
        <f t="shared" si="1"/>
        <v>-41.5</v>
      </c>
      <c r="R19" s="71">
        <f>SUM(I19:Q19)+C19+E19+G19</f>
        <v>-373.31</v>
      </c>
      <c r="T19" s="74"/>
    </row>
    <row r="20" spans="1:18" s="55" customFormat="1" ht="16.5" customHeight="1">
      <c r="A20" s="72"/>
      <c r="B20" s="6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3"/>
      <c r="R20" s="59"/>
    </row>
    <row r="21" spans="1:26" s="55" customFormat="1" ht="16.5" customHeight="1">
      <c r="A21" s="56" t="s">
        <v>11</v>
      </c>
      <c r="B21" s="69">
        <f>B13+B19</f>
        <v>-17.4</v>
      </c>
      <c r="C21" s="70">
        <f>C13+C19</f>
        <v>-22.410000000000004</v>
      </c>
      <c r="D21" s="70">
        <f>D13+D19</f>
        <v>3.299999999999997</v>
      </c>
      <c r="E21" s="70">
        <f aca="true" t="shared" si="2" ref="E21:R21">E13+E19</f>
        <v>15.32</v>
      </c>
      <c r="F21" s="70">
        <f t="shared" si="2"/>
        <v>14.199999999999996</v>
      </c>
      <c r="G21" s="70">
        <f t="shared" si="2"/>
        <v>26.130000000000003</v>
      </c>
      <c r="H21" s="70">
        <f t="shared" si="2"/>
        <v>15.099999999999994</v>
      </c>
      <c r="I21" s="70">
        <f t="shared" si="2"/>
        <v>-25.57</v>
      </c>
      <c r="J21" s="70">
        <f t="shared" si="2"/>
        <v>37.5</v>
      </c>
      <c r="K21" s="70">
        <f t="shared" si="2"/>
        <v>-30.7</v>
      </c>
      <c r="L21" s="70">
        <f t="shared" si="2"/>
        <v>-6</v>
      </c>
      <c r="M21" s="70">
        <f t="shared" si="2"/>
        <v>-9.600000000000001</v>
      </c>
      <c r="N21" s="70">
        <f t="shared" si="2"/>
        <v>-16.5</v>
      </c>
      <c r="O21" s="70">
        <f t="shared" si="2"/>
        <v>31.599999999999994</v>
      </c>
      <c r="P21" s="70">
        <f t="shared" si="2"/>
        <v>10.799999999999997</v>
      </c>
      <c r="Q21" s="125">
        <f t="shared" si="2"/>
        <v>-17.7</v>
      </c>
      <c r="R21" s="71">
        <f t="shared" si="2"/>
        <v>-7.130000000000052</v>
      </c>
      <c r="Z21" s="62"/>
    </row>
    <row r="22" spans="1:18" s="55" customFormat="1" ht="16.5" customHeight="1">
      <c r="A22" s="72"/>
      <c r="B22" s="6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73"/>
      <c r="R22" s="59"/>
    </row>
    <row r="23" spans="1:18" s="55" customFormat="1" ht="16.5" customHeight="1">
      <c r="A23" s="65" t="s">
        <v>12</v>
      </c>
      <c r="B23" s="6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73"/>
      <c r="R23" s="59"/>
    </row>
    <row r="24" spans="1:18" s="55" customFormat="1" ht="16.5" customHeight="1">
      <c r="A24" s="56" t="s">
        <v>13</v>
      </c>
      <c r="B24" s="69">
        <v>0.02</v>
      </c>
      <c r="C24" s="70">
        <v>0.03</v>
      </c>
      <c r="D24" s="70">
        <v>0.03</v>
      </c>
      <c r="E24" s="70">
        <v>0.05</v>
      </c>
      <c r="F24" s="70">
        <v>0.06</v>
      </c>
      <c r="G24" s="70">
        <v>0.07</v>
      </c>
      <c r="H24" s="70">
        <v>0.07</v>
      </c>
      <c r="I24" s="70">
        <v>0.04</v>
      </c>
      <c r="J24" s="70">
        <v>0.07</v>
      </c>
      <c r="K24" s="70">
        <v>0.06</v>
      </c>
      <c r="L24" s="70">
        <v>0.04</v>
      </c>
      <c r="M24" s="70">
        <v>0.03</v>
      </c>
      <c r="N24" s="70">
        <v>0.01</v>
      </c>
      <c r="O24" s="70">
        <v>0.04</v>
      </c>
      <c r="P24" s="70">
        <v>0.06</v>
      </c>
      <c r="Q24" s="125">
        <v>0.04</v>
      </c>
      <c r="R24" s="71">
        <f>SUM(I24:Q24)+C24+E24+G24</f>
        <v>0.5399999999999999</v>
      </c>
    </row>
    <row r="25" spans="1:18" s="55" customFormat="1" ht="16.5" customHeight="1">
      <c r="A25" s="72"/>
      <c r="B25" s="68"/>
      <c r="C25" s="58" t="s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73"/>
      <c r="R25" s="59"/>
    </row>
    <row r="26" spans="1:18" s="55" customFormat="1" ht="16.5" customHeight="1">
      <c r="A26" s="56" t="s">
        <v>77</v>
      </c>
      <c r="B26" s="75">
        <f>B21+B24</f>
        <v>-17.38</v>
      </c>
      <c r="C26" s="76">
        <f>C21+C24</f>
        <v>-22.380000000000003</v>
      </c>
      <c r="D26" s="76">
        <f>D21+D24</f>
        <v>3.329999999999997</v>
      </c>
      <c r="E26" s="76">
        <f aca="true" t="shared" si="3" ref="E26:R26">E21+E24</f>
        <v>15.370000000000001</v>
      </c>
      <c r="F26" s="76">
        <f t="shared" si="3"/>
        <v>14.259999999999996</v>
      </c>
      <c r="G26" s="76">
        <f t="shared" si="3"/>
        <v>26.200000000000003</v>
      </c>
      <c r="H26" s="76">
        <f t="shared" si="3"/>
        <v>15.169999999999995</v>
      </c>
      <c r="I26" s="76">
        <f t="shared" si="3"/>
        <v>-25.53</v>
      </c>
      <c r="J26" s="76">
        <f t="shared" si="3"/>
        <v>37.57</v>
      </c>
      <c r="K26" s="76">
        <f t="shared" si="3"/>
        <v>-30.64</v>
      </c>
      <c r="L26" s="76">
        <f t="shared" si="3"/>
        <v>-5.96</v>
      </c>
      <c r="M26" s="76">
        <f t="shared" si="3"/>
        <v>-9.570000000000002</v>
      </c>
      <c r="N26" s="76">
        <f t="shared" si="3"/>
        <v>-16.49</v>
      </c>
      <c r="O26" s="76">
        <f t="shared" si="3"/>
        <v>31.639999999999993</v>
      </c>
      <c r="P26" s="76">
        <f t="shared" si="3"/>
        <v>10.859999999999998</v>
      </c>
      <c r="Q26" s="126">
        <f t="shared" si="3"/>
        <v>-17.66</v>
      </c>
      <c r="R26" s="77">
        <f t="shared" si="3"/>
        <v>-6.590000000000052</v>
      </c>
    </row>
    <row r="27" spans="1:18" s="55" customFormat="1" ht="16.5" customHeight="1">
      <c r="A27" s="72"/>
      <c r="B27" s="6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81"/>
      <c r="N27" s="81"/>
      <c r="O27" s="81"/>
      <c r="P27" s="81"/>
      <c r="Q27" s="97"/>
      <c r="R27" s="78"/>
    </row>
    <row r="28" spans="1:18" s="55" customFormat="1" ht="16.5" customHeight="1">
      <c r="A28" s="56" t="s">
        <v>14</v>
      </c>
      <c r="B28" s="68">
        <v>59.48</v>
      </c>
      <c r="C28" s="58">
        <v>59.48</v>
      </c>
      <c r="D28" s="58">
        <f aca="true" t="shared" si="4" ref="D28:I28">B29</f>
        <v>42.099999999999994</v>
      </c>
      <c r="E28" s="58">
        <f t="shared" si="4"/>
        <v>37.099999999999994</v>
      </c>
      <c r="F28" s="58">
        <f t="shared" si="4"/>
        <v>45.42999999999999</v>
      </c>
      <c r="G28" s="58">
        <f t="shared" si="4"/>
        <v>52.47</v>
      </c>
      <c r="H28" s="58">
        <f t="shared" si="4"/>
        <v>59.68999999999999</v>
      </c>
      <c r="I28" s="58">
        <f t="shared" si="4"/>
        <v>78.67</v>
      </c>
      <c r="J28" s="58">
        <f>I29</f>
        <v>53.14</v>
      </c>
      <c r="K28" s="58">
        <f aca="true" t="shared" si="5" ref="K28:Q28">J29</f>
        <v>90.71000000000001</v>
      </c>
      <c r="L28" s="58">
        <f t="shared" si="5"/>
        <v>60.07000000000001</v>
      </c>
      <c r="M28" s="58">
        <f t="shared" si="5"/>
        <v>54.11000000000001</v>
      </c>
      <c r="N28" s="58">
        <f t="shared" si="5"/>
        <v>44.540000000000006</v>
      </c>
      <c r="O28" s="58">
        <f t="shared" si="5"/>
        <v>28.050000000000008</v>
      </c>
      <c r="P28" s="58">
        <f t="shared" si="5"/>
        <v>59.69</v>
      </c>
      <c r="Q28" s="73">
        <f t="shared" si="5"/>
        <v>70.55</v>
      </c>
      <c r="R28" s="59">
        <f>B28</f>
        <v>59.48</v>
      </c>
    </row>
    <row r="29" spans="1:18" s="55" customFormat="1" ht="16.5" customHeight="1">
      <c r="A29" s="56" t="s">
        <v>15</v>
      </c>
      <c r="B29" s="75">
        <f>B28+B26</f>
        <v>42.099999999999994</v>
      </c>
      <c r="C29" s="76">
        <f>C28+C26</f>
        <v>37.099999999999994</v>
      </c>
      <c r="D29" s="76">
        <f>D28+D26</f>
        <v>45.42999999999999</v>
      </c>
      <c r="E29" s="76">
        <f aca="true" t="shared" si="6" ref="E29:R29">E28+E26</f>
        <v>52.47</v>
      </c>
      <c r="F29" s="76">
        <f t="shared" si="6"/>
        <v>59.68999999999999</v>
      </c>
      <c r="G29" s="76">
        <f t="shared" si="6"/>
        <v>78.67</v>
      </c>
      <c r="H29" s="76">
        <f t="shared" si="6"/>
        <v>74.85999999999999</v>
      </c>
      <c r="I29" s="76">
        <f t="shared" si="6"/>
        <v>53.14</v>
      </c>
      <c r="J29" s="76">
        <f t="shared" si="6"/>
        <v>90.71000000000001</v>
      </c>
      <c r="K29" s="76">
        <f t="shared" si="6"/>
        <v>60.07000000000001</v>
      </c>
      <c r="L29" s="76">
        <f t="shared" si="6"/>
        <v>54.11000000000001</v>
      </c>
      <c r="M29" s="76">
        <f t="shared" si="6"/>
        <v>44.540000000000006</v>
      </c>
      <c r="N29" s="76">
        <f t="shared" si="6"/>
        <v>28.050000000000008</v>
      </c>
      <c r="O29" s="76">
        <f t="shared" si="6"/>
        <v>59.69</v>
      </c>
      <c r="P29" s="76">
        <f t="shared" si="6"/>
        <v>70.55</v>
      </c>
      <c r="Q29" s="126">
        <f t="shared" si="6"/>
        <v>52.89</v>
      </c>
      <c r="R29" s="77">
        <f t="shared" si="6"/>
        <v>52.889999999999944</v>
      </c>
    </row>
    <row r="30" spans="1:18" s="55" customFormat="1" ht="16.5" customHeight="1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97"/>
      <c r="R30" s="78"/>
    </row>
    <row r="31" spans="1:18" s="55" customFormat="1" ht="16.5" customHeight="1">
      <c r="A31" s="65" t="s">
        <v>16</v>
      </c>
      <c r="B31" s="68"/>
      <c r="C31" s="58"/>
      <c r="D31" s="58"/>
      <c r="E31" s="58"/>
      <c r="F31" s="58"/>
      <c r="G31" s="58"/>
      <c r="H31" s="58"/>
      <c r="I31" s="58"/>
      <c r="J31" s="58"/>
      <c r="K31" s="58"/>
      <c r="L31" s="81"/>
      <c r="M31" s="81"/>
      <c r="N31" s="58"/>
      <c r="O31" s="58"/>
      <c r="P31" s="58"/>
      <c r="Q31" s="73"/>
      <c r="R31" s="59"/>
    </row>
    <row r="32" spans="1:18" s="55" customFormat="1" ht="16.5" customHeight="1">
      <c r="A32" s="56" t="s">
        <v>78</v>
      </c>
      <c r="B32" s="80"/>
      <c r="C32" s="58"/>
      <c r="D32" s="58"/>
      <c r="E32" s="58"/>
      <c r="F32" s="58"/>
      <c r="G32" s="58"/>
      <c r="H32" s="58"/>
      <c r="I32" s="58"/>
      <c r="J32" s="58"/>
      <c r="K32" s="58"/>
      <c r="L32" s="81"/>
      <c r="M32" s="81"/>
      <c r="N32" s="58"/>
      <c r="O32" s="58"/>
      <c r="P32" s="58"/>
      <c r="Q32" s="73"/>
      <c r="R32" s="59"/>
    </row>
    <row r="33" spans="1:18" s="55" customFormat="1" ht="16.5" customHeight="1">
      <c r="A33" s="72" t="s">
        <v>79</v>
      </c>
      <c r="B33" s="68">
        <f>+B39-B38-B37-B36-B34</f>
        <v>-69.53000000000002</v>
      </c>
      <c r="C33" s="58">
        <f>+C39-C38-C37-C36-C34</f>
        <v>-74.53000000000002</v>
      </c>
      <c r="D33" s="58">
        <f>+D39-D38-D37-D36-D34</f>
        <v>-61.70000000000002</v>
      </c>
      <c r="E33" s="58">
        <f aca="true" t="shared" si="7" ref="E33:R33">+E39-E38-E37-E36-E34</f>
        <v>-54.66000000000001</v>
      </c>
      <c r="F33" s="58">
        <f t="shared" si="7"/>
        <v>-42.94000000000001</v>
      </c>
      <c r="G33" s="58">
        <f t="shared" si="7"/>
        <v>-23.960000000000008</v>
      </c>
      <c r="H33" s="58">
        <f t="shared" si="7"/>
        <v>-23.270000000000024</v>
      </c>
      <c r="I33" s="58">
        <f t="shared" si="7"/>
        <v>-36.94000000000001</v>
      </c>
      <c r="J33" s="58">
        <f t="shared" si="7"/>
        <v>5.130000000000003</v>
      </c>
      <c r="K33" s="58">
        <f t="shared" si="7"/>
        <v>-21.01</v>
      </c>
      <c r="L33" s="58">
        <f t="shared" si="7"/>
        <v>-22.470000000000002</v>
      </c>
      <c r="M33" s="58">
        <f t="shared" si="7"/>
        <v>-27.540000000000003</v>
      </c>
      <c r="N33" s="58">
        <f t="shared" si="7"/>
        <v>-39.53</v>
      </c>
      <c r="O33" s="58">
        <f t="shared" si="7"/>
        <v>-3.3900000000000112</v>
      </c>
      <c r="P33" s="58">
        <f t="shared" si="7"/>
        <v>11.969999999999992</v>
      </c>
      <c r="Q33" s="73">
        <f t="shared" si="7"/>
        <v>-1.1900000000000084</v>
      </c>
      <c r="R33" s="59">
        <f t="shared" si="7"/>
        <v>-1.1900000000000652</v>
      </c>
    </row>
    <row r="34" spans="1:18" s="55" customFormat="1" ht="16.5" customHeight="1">
      <c r="A34" s="72" t="s">
        <v>88</v>
      </c>
      <c r="B34" s="68">
        <f>79.79-4.5</f>
        <v>75.29</v>
      </c>
      <c r="C34" s="58">
        <f>79.79-4.5</f>
        <v>75.29</v>
      </c>
      <c r="D34" s="58">
        <f>75.29-4.5</f>
        <v>70.79</v>
      </c>
      <c r="E34" s="58">
        <f>75.29-4.5</f>
        <v>70.79</v>
      </c>
      <c r="F34" s="58">
        <f>70.79-4.5</f>
        <v>66.29</v>
      </c>
      <c r="G34" s="58">
        <f>70.79-4.5</f>
        <v>66.29</v>
      </c>
      <c r="H34" s="58">
        <f>66.29-4.5</f>
        <v>61.790000000000006</v>
      </c>
      <c r="I34" s="58">
        <f>66.29-4.5</f>
        <v>61.790000000000006</v>
      </c>
      <c r="J34" s="58">
        <f>H34-4.5</f>
        <v>57.290000000000006</v>
      </c>
      <c r="K34" s="58">
        <f aca="true" t="shared" si="8" ref="K34:Q34">J34-4.5</f>
        <v>52.790000000000006</v>
      </c>
      <c r="L34" s="58">
        <f t="shared" si="8"/>
        <v>48.290000000000006</v>
      </c>
      <c r="M34" s="58">
        <f t="shared" si="8"/>
        <v>43.790000000000006</v>
      </c>
      <c r="N34" s="58">
        <f t="shared" si="8"/>
        <v>39.290000000000006</v>
      </c>
      <c r="O34" s="58">
        <f t="shared" si="8"/>
        <v>34.790000000000006</v>
      </c>
      <c r="P34" s="58">
        <f t="shared" si="8"/>
        <v>30.290000000000006</v>
      </c>
      <c r="Q34" s="73">
        <f t="shared" si="8"/>
        <v>25.790000000000006</v>
      </c>
      <c r="R34" s="59">
        <f>Q34</f>
        <v>25.790000000000006</v>
      </c>
    </row>
    <row r="35" spans="1:18" s="55" customFormat="1" ht="16.5" customHeight="1">
      <c r="A35" s="72" t="s">
        <v>80</v>
      </c>
      <c r="B35" s="6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73"/>
      <c r="R35" s="59"/>
    </row>
    <row r="36" spans="1:18" s="55" customFormat="1" ht="16.5" customHeight="1">
      <c r="A36" s="72" t="s">
        <v>81</v>
      </c>
      <c r="B36" s="68">
        <v>0.5</v>
      </c>
      <c r="C36" s="58">
        <v>0.5</v>
      </c>
      <c r="D36" s="58">
        <v>0.5</v>
      </c>
      <c r="E36" s="58">
        <v>0.5</v>
      </c>
      <c r="F36" s="58">
        <v>0.5</v>
      </c>
      <c r="G36" s="58">
        <v>0.5</v>
      </c>
      <c r="H36" s="58">
        <v>0.5</v>
      </c>
      <c r="I36" s="58">
        <v>0.8</v>
      </c>
      <c r="J36" s="58">
        <v>0.8</v>
      </c>
      <c r="K36" s="58">
        <v>0.8</v>
      </c>
      <c r="L36" s="58">
        <v>0.8</v>
      </c>
      <c r="M36" s="58">
        <v>0.8</v>
      </c>
      <c r="N36" s="58">
        <v>0.8</v>
      </c>
      <c r="O36" s="58">
        <v>0.8</v>
      </c>
      <c r="P36" s="58">
        <v>0.8</v>
      </c>
      <c r="Q36" s="73">
        <v>0.8</v>
      </c>
      <c r="R36" s="59">
        <v>0.8</v>
      </c>
    </row>
    <row r="37" spans="1:18" s="55" customFormat="1" ht="16.5" customHeight="1">
      <c r="A37" s="72" t="s">
        <v>82</v>
      </c>
      <c r="B37" s="68">
        <v>23.84</v>
      </c>
      <c r="C37" s="58">
        <v>23.84</v>
      </c>
      <c r="D37" s="58">
        <v>23.84</v>
      </c>
      <c r="E37" s="58">
        <v>23.84</v>
      </c>
      <c r="F37" s="58">
        <v>23.84</v>
      </c>
      <c r="G37" s="58">
        <v>23.84</v>
      </c>
      <c r="H37" s="58">
        <v>23.84</v>
      </c>
      <c r="I37" s="58">
        <v>15.49</v>
      </c>
      <c r="J37" s="58">
        <v>15.49</v>
      </c>
      <c r="K37" s="58">
        <v>15.49</v>
      </c>
      <c r="L37" s="58">
        <v>15.49</v>
      </c>
      <c r="M37" s="58">
        <v>15.49</v>
      </c>
      <c r="N37" s="58">
        <v>15.49</v>
      </c>
      <c r="O37" s="58">
        <v>15.49</v>
      </c>
      <c r="P37" s="58">
        <v>15.49</v>
      </c>
      <c r="Q37" s="73">
        <v>15.49</v>
      </c>
      <c r="R37" s="59">
        <v>15.49</v>
      </c>
    </row>
    <row r="38" spans="1:18" s="55" customFormat="1" ht="16.5" customHeight="1">
      <c r="A38" s="72" t="s">
        <v>83</v>
      </c>
      <c r="B38" s="68">
        <v>12</v>
      </c>
      <c r="C38" s="58">
        <v>12</v>
      </c>
      <c r="D38" s="58">
        <v>12</v>
      </c>
      <c r="E38" s="58">
        <v>12</v>
      </c>
      <c r="F38" s="58">
        <v>12</v>
      </c>
      <c r="G38" s="58">
        <v>12</v>
      </c>
      <c r="H38" s="58">
        <v>12</v>
      </c>
      <c r="I38" s="58">
        <v>12</v>
      </c>
      <c r="J38" s="58">
        <v>12</v>
      </c>
      <c r="K38" s="58">
        <v>12</v>
      </c>
      <c r="L38" s="58">
        <v>12</v>
      </c>
      <c r="M38" s="58">
        <v>12</v>
      </c>
      <c r="N38" s="58">
        <v>12</v>
      </c>
      <c r="O38" s="58">
        <v>12</v>
      </c>
      <c r="P38" s="58">
        <v>12</v>
      </c>
      <c r="Q38" s="73">
        <v>12</v>
      </c>
      <c r="R38" s="59">
        <v>12</v>
      </c>
    </row>
    <row r="39" spans="1:18" s="55" customFormat="1" ht="16.5" customHeight="1">
      <c r="A39" s="56" t="s">
        <v>76</v>
      </c>
      <c r="B39" s="75">
        <f>B29</f>
        <v>42.099999999999994</v>
      </c>
      <c r="C39" s="76">
        <f>C29</f>
        <v>37.099999999999994</v>
      </c>
      <c r="D39" s="76">
        <f>D29</f>
        <v>45.42999999999999</v>
      </c>
      <c r="E39" s="76">
        <f aca="true" t="shared" si="9" ref="E39:R39">E29</f>
        <v>52.47</v>
      </c>
      <c r="F39" s="76">
        <f t="shared" si="9"/>
        <v>59.68999999999999</v>
      </c>
      <c r="G39" s="76">
        <f>G29</f>
        <v>78.67</v>
      </c>
      <c r="H39" s="76">
        <f t="shared" si="9"/>
        <v>74.85999999999999</v>
      </c>
      <c r="I39" s="76">
        <f>I29</f>
        <v>53.14</v>
      </c>
      <c r="J39" s="76">
        <f t="shared" si="9"/>
        <v>90.71000000000001</v>
      </c>
      <c r="K39" s="76">
        <f t="shared" si="9"/>
        <v>60.07000000000001</v>
      </c>
      <c r="L39" s="76">
        <f t="shared" si="9"/>
        <v>54.11000000000001</v>
      </c>
      <c r="M39" s="76">
        <f t="shared" si="9"/>
        <v>44.540000000000006</v>
      </c>
      <c r="N39" s="76">
        <f t="shared" si="9"/>
        <v>28.050000000000008</v>
      </c>
      <c r="O39" s="76">
        <f t="shared" si="9"/>
        <v>59.69</v>
      </c>
      <c r="P39" s="76">
        <f t="shared" si="9"/>
        <v>70.55</v>
      </c>
      <c r="Q39" s="126">
        <f t="shared" si="9"/>
        <v>52.89</v>
      </c>
      <c r="R39" s="77">
        <f t="shared" si="9"/>
        <v>52.889999999999944</v>
      </c>
    </row>
    <row r="40" spans="1:18" s="55" customFormat="1" ht="16.5" customHeight="1">
      <c r="A40" s="79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97"/>
      <c r="R40" s="78"/>
    </row>
    <row r="41" spans="1:18" s="55" customFormat="1" ht="16.5" customHeight="1">
      <c r="A41" s="65" t="s">
        <v>84</v>
      </c>
      <c r="B41" s="68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97"/>
      <c r="R41" s="78"/>
    </row>
    <row r="42" spans="1:18" s="55" customFormat="1" ht="16.5" customHeight="1">
      <c r="A42" s="65" t="s">
        <v>17</v>
      </c>
      <c r="B42" s="68">
        <v>30</v>
      </c>
      <c r="C42" s="82">
        <f>'[1]Split of Invests'!F16</f>
        <v>9.095309213752518</v>
      </c>
      <c r="D42" s="82">
        <v>30</v>
      </c>
      <c r="E42" s="82">
        <f>'[1]Split of Invests'!H16</f>
        <v>14.95386790745767</v>
      </c>
      <c r="F42" s="82">
        <v>30</v>
      </c>
      <c r="G42" s="82">
        <f>'[1]Split of Invests'!J16</f>
        <v>30.0679162761637</v>
      </c>
      <c r="H42" s="82">
        <v>30</v>
      </c>
      <c r="I42" s="82">
        <v>15.17</v>
      </c>
      <c r="J42" s="82">
        <v>30</v>
      </c>
      <c r="K42" s="82">
        <v>30</v>
      </c>
      <c r="L42" s="82">
        <v>30</v>
      </c>
      <c r="M42" s="82">
        <v>30</v>
      </c>
      <c r="N42" s="82">
        <v>28.05</v>
      </c>
      <c r="O42" s="82">
        <v>30</v>
      </c>
      <c r="P42" s="82">
        <v>30</v>
      </c>
      <c r="Q42" s="127">
        <v>30</v>
      </c>
      <c r="R42" s="59">
        <v>30</v>
      </c>
    </row>
    <row r="43" spans="1:18" s="55" customFormat="1" ht="16.5" customHeight="1" thickBot="1">
      <c r="A43" s="65" t="s">
        <v>18</v>
      </c>
      <c r="B43" s="83">
        <f>B44-B42</f>
        <v>12.099999999999994</v>
      </c>
      <c r="C43" s="103">
        <f>'[1]Split of Invests'!F15</f>
        <v>27.974690786247475</v>
      </c>
      <c r="D43" s="82">
        <f>D44-D42</f>
        <v>15.429999999999993</v>
      </c>
      <c r="E43" s="82">
        <f>'[1]Split of Invests'!H15</f>
        <v>37.43613209254232</v>
      </c>
      <c r="F43" s="82">
        <f aca="true" t="shared" si="10" ref="F43:R43">F44-F42</f>
        <v>29.68999999999999</v>
      </c>
      <c r="G43" s="82">
        <f>'[1]Split of Invests'!J15</f>
        <v>48.452083723836296</v>
      </c>
      <c r="H43" s="82">
        <f t="shared" si="10"/>
        <v>44.859999999999985</v>
      </c>
      <c r="I43" s="82">
        <f t="shared" si="10"/>
        <v>37.97</v>
      </c>
      <c r="J43" s="82">
        <f t="shared" si="10"/>
        <v>60.71000000000001</v>
      </c>
      <c r="K43" s="82">
        <f t="shared" si="10"/>
        <v>30.070000000000007</v>
      </c>
      <c r="L43" s="82">
        <f t="shared" si="10"/>
        <v>24.110000000000007</v>
      </c>
      <c r="M43" s="82">
        <f t="shared" si="10"/>
        <v>14.540000000000006</v>
      </c>
      <c r="N43" s="82">
        <f t="shared" si="10"/>
        <v>0</v>
      </c>
      <c r="O43" s="82">
        <f t="shared" si="10"/>
        <v>29.689999999999998</v>
      </c>
      <c r="P43" s="82">
        <f t="shared" si="10"/>
        <v>40.55</v>
      </c>
      <c r="Q43" s="127">
        <f t="shared" si="10"/>
        <v>22.89</v>
      </c>
      <c r="R43" s="84">
        <f t="shared" si="10"/>
        <v>22.889999999999944</v>
      </c>
    </row>
    <row r="44" spans="1:18" s="55" customFormat="1" ht="16.5" customHeight="1" thickBot="1">
      <c r="A44" s="85" t="s">
        <v>76</v>
      </c>
      <c r="B44" s="86">
        <f>B39</f>
        <v>42.099999999999994</v>
      </c>
      <c r="C44" s="87">
        <f>C39</f>
        <v>37.099999999999994</v>
      </c>
      <c r="D44" s="87">
        <f>D39</f>
        <v>45.42999999999999</v>
      </c>
      <c r="E44" s="87">
        <f aca="true" t="shared" si="11" ref="E44:R44">E39</f>
        <v>52.47</v>
      </c>
      <c r="F44" s="87">
        <f t="shared" si="11"/>
        <v>59.68999999999999</v>
      </c>
      <c r="G44" s="87">
        <f>G39</f>
        <v>78.67</v>
      </c>
      <c r="H44" s="87">
        <f t="shared" si="11"/>
        <v>74.85999999999999</v>
      </c>
      <c r="I44" s="87">
        <f>I39</f>
        <v>53.14</v>
      </c>
      <c r="J44" s="87">
        <f t="shared" si="11"/>
        <v>90.71000000000001</v>
      </c>
      <c r="K44" s="87">
        <f t="shared" si="11"/>
        <v>60.07000000000001</v>
      </c>
      <c r="L44" s="87">
        <f t="shared" si="11"/>
        <v>54.11000000000001</v>
      </c>
      <c r="M44" s="87">
        <f t="shared" si="11"/>
        <v>44.540000000000006</v>
      </c>
      <c r="N44" s="87">
        <f t="shared" si="11"/>
        <v>28.050000000000008</v>
      </c>
      <c r="O44" s="87">
        <f t="shared" si="11"/>
        <v>59.69</v>
      </c>
      <c r="P44" s="87">
        <f t="shared" si="11"/>
        <v>70.55</v>
      </c>
      <c r="Q44" s="88">
        <f t="shared" si="11"/>
        <v>52.89</v>
      </c>
      <c r="R44" s="89">
        <f t="shared" si="11"/>
        <v>52.889999999999944</v>
      </c>
    </row>
    <row r="45" spans="1:18" s="55" customFormat="1" ht="16.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s="55" customFormat="1" ht="16.5" customHeight="1">
      <c r="A46" s="91" t="s">
        <v>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55" customFormat="1" ht="16.5" customHeight="1">
      <c r="A47" s="91" t="s">
        <v>27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s="55" customFormat="1" ht="16.5" customHeight="1">
      <c r="A48" s="91" t="s">
        <v>34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s="55" customFormat="1" ht="16.5" customHeight="1">
      <c r="A49" s="91" t="s">
        <v>29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7" s="55" customFormat="1" ht="16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s="55" customFormat="1" ht="16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6.5" customHeight="1">
      <c r="A69" s="6"/>
      <c r="B69" s="6"/>
      <c r="C69" s="6"/>
      <c r="D69" s="6"/>
      <c r="E69" s="6"/>
      <c r="F69" s="4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</sheetData>
  <printOptions/>
  <pageMargins left="1.1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2002-06-20T09:21:57Z</cp:lastPrinted>
  <dcterms:created xsi:type="dcterms:W3CDTF">2002-05-07T06:24:33Z</dcterms:created>
  <dcterms:modified xsi:type="dcterms:W3CDTF">2002-06-20T09:22:00Z</dcterms:modified>
  <cp:category/>
  <cp:version/>
  <cp:contentType/>
  <cp:contentStatus/>
</cp:coreProperties>
</file>