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1365" windowWidth="6930" windowHeight="4710" tabRatio="599" activeTab="0"/>
  </bookViews>
  <sheets>
    <sheet name="Option 1" sheetId="1" r:id="rId1"/>
    <sheet name="Option 2" sheetId="2" r:id="rId2"/>
    <sheet name="Option 3" sheetId="3" r:id="rId3"/>
  </sheets>
  <externalReferences>
    <externalReference r:id="rId6"/>
  </externalReferences>
  <definedNames>
    <definedName name="_xlnm.Print_Area" localSheetId="0">'Option 1'!$A$3:$R$58</definedName>
    <definedName name="_xlnm.Print_Area" localSheetId="1">'Option 2'!$A$1:$R$54</definedName>
    <definedName name="_xlnm.Print_Area" localSheetId="2">'Option 3'!$A$1:$S$54</definedName>
  </definedNames>
  <calcPr fullCalcOnLoad="1"/>
</workbook>
</file>

<file path=xl/sharedStrings.xml><?xml version="1.0" encoding="utf-8"?>
<sst xmlns="http://schemas.openxmlformats.org/spreadsheetml/2006/main" count="219" uniqueCount="69">
  <si>
    <t>Total</t>
  </si>
  <si>
    <t>Section I</t>
  </si>
  <si>
    <t>Section II</t>
  </si>
  <si>
    <t xml:space="preserve">Total </t>
  </si>
  <si>
    <t xml:space="preserve">Support and Admin. Services           </t>
  </si>
  <si>
    <t>Section III</t>
  </si>
  <si>
    <t xml:space="preserve"> </t>
  </si>
  <si>
    <t>Option I</t>
  </si>
  <si>
    <t>Prévu</t>
  </si>
  <si>
    <t xml:space="preserve">Prévu </t>
  </si>
  <si>
    <t>Effectif</t>
  </si>
  <si>
    <t>Plan de gestion de la trésorerie proposé pour 2002</t>
  </si>
  <si>
    <t>(en millions de dollars E.-U. )</t>
  </si>
  <si>
    <t>Fonds général et fonds connexes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</si>
  <si>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</si>
  <si>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</si>
  <si>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</si>
  <si>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</si>
  <si>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</si>
  <si>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</si>
  <si>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</si>
  <si>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</si>
  <si>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</si>
  <si>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</si>
  <si>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</si>
  <si>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</si>
  <si>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Recettes</t>
  </si>
  <si>
    <t>Contributions (moins remises)</t>
  </si>
  <si>
    <t>Activités financées conjointement</t>
  </si>
  <si>
    <t>Services d'appui et administratifs</t>
  </si>
  <si>
    <t>Paiements</t>
  </si>
  <si>
    <t>Dépenses de personnel</t>
  </si>
  <si>
    <t>Achats et voyages</t>
  </si>
  <si>
    <t>Programme PCT</t>
  </si>
  <si>
    <t>Flux net de trésorerie/activités d'exploitation</t>
  </si>
  <si>
    <t>Flux de trésorerie/activités de placement</t>
  </si>
  <si>
    <t>Flux de trésorerie/activités d'exploitation</t>
  </si>
  <si>
    <t>Augmentation/diminution nette de trésorerie</t>
  </si>
  <si>
    <t>Trésorerie en début de période</t>
  </si>
  <si>
    <t>Trésorerie en fin de période</t>
  </si>
  <si>
    <t>Trésorerie constituée par:</t>
  </si>
  <si>
    <t>a) le Fonds général</t>
  </si>
  <si>
    <t xml:space="preserve">b) le PCT (*)                 </t>
  </si>
  <si>
    <t>c) Les contributions conditionnelles:</t>
  </si>
  <si>
    <t xml:space="preserve">   -Fonds de réserve spéciaux</t>
  </si>
  <si>
    <t xml:space="preserve">   -Fonds de roulement</t>
  </si>
  <si>
    <t xml:space="preserve">   -Fonds fiduciaire du personnel</t>
  </si>
  <si>
    <t>Soit:</t>
  </si>
  <si>
    <t>En caisse en banque</t>
  </si>
  <si>
    <t>Placements à court terme</t>
  </si>
  <si>
    <t xml:space="preserve"> (*) L'état financiers figurant dans le document sur les faits marquants indique que les encaissements effectués à la fin du mois de mars 2002 correspondent aux </t>
  </si>
  <si>
    <t xml:space="preserve">     allocations de crédit au titre du PCT; cela simplifie la présentation du PCT dans ledit état. Toutefois, à des fins de prévisions de trésorerie, il est supposé que</t>
  </si>
  <si>
    <t xml:space="preserve">     la trésorerie correspondant au PCT est représentée par le solde en début de période diminué de 4,5 dollars E.-U par mois; en d'autres termes, les sommes</t>
  </si>
  <si>
    <t xml:space="preserve">     versées durant l'année sont créditées au Programme ordinaire.</t>
  </si>
  <si>
    <t>Option II</t>
  </si>
  <si>
    <t>Flux de liquidités proposé pour 2002 avec décaissements au titre du PCT selon les objectifs budgétaires</t>
  </si>
  <si>
    <t>(en millions de dollars E.-U.)</t>
  </si>
  <si>
    <t xml:space="preserve">Activités financées conjointement                </t>
  </si>
  <si>
    <t>a) le fonds général</t>
  </si>
  <si>
    <t>b) Le PCT (*)</t>
  </si>
  <si>
    <t xml:space="preserve"> 1) Il est supposé dans l'état de la trésorerie que le premier appel au titre des contributions du Programme ordinaire pour 2002 correspond au PCT pour 51,58 millions de dollars E.-U (103,16 millions de dollars E.-U. en 2002-03).</t>
  </si>
  <si>
    <t xml:space="preserve"> 2) Il est supposé dans l'état de la trésorerie que les 51,58 millions de dollars de rentrées se décomposent comme suit: 13,35 millions de dollars et 38,23 millions de dollars en janvier et février 2002 respectivement.</t>
  </si>
  <si>
    <t xml:space="preserve"> 3) Il est supposé dans l'état de la trésorerie que les décaissements mensuels moyens au titre du PCT sont de 6 millions de dollars. Les sommes effectivement décaissées au premier trimestre sont de 2,5 millions de dollars.</t>
  </si>
  <si>
    <t>4) Aucune hypothèse n'a été faite en ce qui concerne la reconstitution les comptes de réserve spéciaux et le fonds de roulement.</t>
  </si>
  <si>
    <t>Option III</t>
  </si>
  <si>
    <t>Flux de liquidités proposé pour 2002 avec besoins de trésorerie pour 60 jours et contraintes en matière de décaissements au titre du PCT</t>
  </si>
  <si>
    <t>a) le fond général</t>
  </si>
  <si>
    <t>c) les contributions conditionnelles:</t>
  </si>
  <si>
    <t xml:space="preserve"> 4) Aucune hypothèse n'a été faite en ce qui concerne les comptes de réserve spéciaux et le WCF reconstitué.</t>
  </si>
</sst>
</file>

<file path=xl/styles.xml><?xml version="1.0" encoding="utf-8"?>
<styleSheet xmlns="http://schemas.openxmlformats.org/spreadsheetml/2006/main">
  <numFmts count="2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_ ;[Red]\-#,##0.00\ "/>
    <numFmt numFmtId="173" formatCode="0.0%"/>
    <numFmt numFmtId="174" formatCode="0.0"/>
    <numFmt numFmtId="175" formatCode="0.000000"/>
    <numFmt numFmtId="176" formatCode="0.00000"/>
    <numFmt numFmtId="177" formatCode="0.0000"/>
    <numFmt numFmtId="178" formatCode="0.000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u val="single"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6" xfId="0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1" fillId="0" borderId="17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172" fontId="1" fillId="0" borderId="21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2" borderId="12" xfId="0" applyNumberFormat="1" applyFont="1" applyFill="1" applyBorder="1" applyAlignment="1">
      <alignment/>
    </xf>
    <xf numFmtId="172" fontId="2" fillId="2" borderId="11" xfId="0" applyNumberFormat="1" applyFont="1" applyFill="1" applyBorder="1" applyAlignment="1">
      <alignment/>
    </xf>
    <xf numFmtId="172" fontId="2" fillId="2" borderId="13" xfId="0" applyNumberFormat="1" applyFont="1" applyFill="1" applyBorder="1" applyAlignment="1">
      <alignment/>
    </xf>
    <xf numFmtId="172" fontId="2" fillId="2" borderId="14" xfId="0" applyNumberFormat="1" applyFont="1" applyFill="1" applyBorder="1" applyAlignment="1">
      <alignment/>
    </xf>
    <xf numFmtId="172" fontId="2" fillId="2" borderId="15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172" fontId="1" fillId="0" borderId="23" xfId="0" applyNumberFormat="1" applyFont="1" applyBorder="1" applyAlignment="1">
      <alignment/>
    </xf>
    <xf numFmtId="172" fontId="1" fillId="0" borderId="24" xfId="0" applyNumberFormat="1" applyFont="1" applyBorder="1" applyAlignment="1">
      <alignment/>
    </xf>
    <xf numFmtId="172" fontId="1" fillId="0" borderId="25" xfId="0" applyNumberFormat="1" applyFont="1" applyBorder="1" applyAlignment="1">
      <alignment/>
    </xf>
    <xf numFmtId="172" fontId="1" fillId="0" borderId="26" xfId="0" applyNumberFormat="1" applyFont="1" applyBorder="1" applyAlignment="1">
      <alignment/>
    </xf>
    <xf numFmtId="172" fontId="1" fillId="0" borderId="27" xfId="0" applyNumberFormat="1" applyFont="1" applyBorder="1" applyAlignment="1">
      <alignment/>
    </xf>
    <xf numFmtId="172" fontId="1" fillId="0" borderId="28" xfId="0" applyNumberFormat="1" applyFont="1" applyBorder="1" applyAlignment="1">
      <alignment/>
    </xf>
    <xf numFmtId="172" fontId="1" fillId="0" borderId="29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72" fontId="2" fillId="0" borderId="6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2" fontId="4" fillId="2" borderId="0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4" fillId="2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2" fillId="0" borderId="2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ao.org/WIN98\TEMP\Cash%20Flow%20Plan%20Year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Payroll Apr 2002"/>
      <sheetName val="Payroll Mar 2002"/>
      <sheetName val="Payroll Feb 2002"/>
      <sheetName val="Payroll Jan 2002"/>
      <sheetName val="OTHER 1100-1999  Jan-Feb 02"/>
      <sheetName val="HQ 1031-1099-1305 Jan-Feb 02"/>
      <sheetName val="Monthly Summary"/>
      <sheetName val="GF Forecast 2002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ODE"/>
      <sheetName val="Report 1"/>
      <sheetName val="CRITERIA1"/>
      <sheetName val="TF Forecast 2002"/>
      <sheetName val="Split of Invests"/>
    </sheetNames>
    <sheetDataSet>
      <sheetData sheetId="34">
        <row r="15">
          <cell r="F15">
            <v>27.974690786247475</v>
          </cell>
          <cell r="H15">
            <v>37.43613209254232</v>
          </cell>
          <cell r="J15">
            <v>48.452083723836296</v>
          </cell>
        </row>
        <row r="16">
          <cell r="F16">
            <v>9.095309213752518</v>
          </cell>
          <cell r="H16">
            <v>14.95386790745767</v>
          </cell>
          <cell r="J16">
            <v>30.0679162761637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0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49.00390625" style="0" customWidth="1"/>
    <col min="2" max="2" width="11.8515625" style="0" customWidth="1"/>
    <col min="3" max="10" width="12.00390625" style="0" customWidth="1"/>
    <col min="11" max="12" width="10.28125" style="0" customWidth="1"/>
    <col min="13" max="13" width="12.28125" style="0" customWidth="1"/>
    <col min="14" max="14" width="12.421875" style="0" bestFit="1" customWidth="1"/>
    <col min="15" max="15" width="11.57421875" style="0" customWidth="1"/>
    <col min="16" max="16" width="11.8515625" style="0" customWidth="1"/>
    <col min="17" max="17" width="14.00390625" style="0" customWidth="1"/>
    <col min="18" max="18" width="13.57421875" style="0" customWidth="1"/>
    <col min="20" max="20" width="12.421875" style="0" customWidth="1"/>
  </cols>
  <sheetData>
    <row r="2" ht="15.75">
      <c r="R2" s="1"/>
    </row>
    <row r="3" spans="1:18" ht="15.75">
      <c r="A3" s="1" t="s">
        <v>11</v>
      </c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4"/>
      <c r="N3" s="4"/>
      <c r="O3" s="4"/>
      <c r="P3" s="4"/>
      <c r="Q3" s="1"/>
      <c r="R3" s="1" t="s">
        <v>7</v>
      </c>
    </row>
    <row r="4" spans="1:17" ht="15">
      <c r="A4" s="4" t="s">
        <v>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0" ht="15.75">
      <c r="A7" s="4"/>
      <c r="B7" s="1" t="s">
        <v>8</v>
      </c>
      <c r="C7" s="5" t="s">
        <v>10</v>
      </c>
      <c r="D7" s="5" t="s">
        <v>9</v>
      </c>
      <c r="E7" s="5" t="s">
        <v>10</v>
      </c>
      <c r="F7" s="5" t="s">
        <v>8</v>
      </c>
      <c r="G7" s="5" t="s">
        <v>10</v>
      </c>
      <c r="H7" s="5" t="s">
        <v>8</v>
      </c>
      <c r="I7" s="5" t="s">
        <v>10</v>
      </c>
      <c r="J7" s="5" t="s">
        <v>8</v>
      </c>
      <c r="K7" s="5" t="s">
        <v>8</v>
      </c>
      <c r="L7" s="5" t="s">
        <v>8</v>
      </c>
      <c r="M7" s="5" t="s">
        <v>8</v>
      </c>
      <c r="N7" s="5" t="s">
        <v>8</v>
      </c>
      <c r="O7" s="5" t="s">
        <v>8</v>
      </c>
      <c r="P7" s="5" t="s">
        <v>8</v>
      </c>
      <c r="Q7" s="5" t="s">
        <v>8</v>
      </c>
      <c r="R7" s="1"/>
      <c r="S7" s="58"/>
      <c r="T7" s="58"/>
    </row>
    <row r="8" spans="1:20" ht="15.7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8"/>
      <c r="T8" s="58"/>
    </row>
    <row r="9" spans="1:20" ht="16.5" thickBot="1">
      <c r="A9" s="6" t="s">
        <v>13</v>
      </c>
      <c r="B9" s="7" t="s">
        <v>14</v>
      </c>
      <c r="C9" s="8" t="s">
        <v>14</v>
      </c>
      <c r="D9" s="7" t="s">
        <v>15</v>
      </c>
      <c r="E9" s="8" t="s">
        <v>15</v>
      </c>
      <c r="F9" s="9" t="s">
        <v>16</v>
      </c>
      <c r="G9" s="9" t="s">
        <v>16</v>
      </c>
      <c r="H9" s="10" t="s">
        <v>17</v>
      </c>
      <c r="I9" s="10" t="s">
        <v>17</v>
      </c>
      <c r="J9" s="11" t="s">
        <v>18</v>
      </c>
      <c r="K9" s="11" t="s">
        <v>19</v>
      </c>
      <c r="L9" s="11" t="s">
        <v>20</v>
      </c>
      <c r="M9" s="11" t="s">
        <v>21</v>
      </c>
      <c r="N9" s="11" t="s">
        <v>22</v>
      </c>
      <c r="O9" s="11" t="s">
        <v>23</v>
      </c>
      <c r="P9" s="11" t="s">
        <v>24</v>
      </c>
      <c r="Q9" s="12" t="s">
        <v>25</v>
      </c>
      <c r="R9" s="13" t="s">
        <v>0</v>
      </c>
      <c r="S9" s="58"/>
      <c r="T9" s="58"/>
    </row>
    <row r="10" spans="1:20" ht="15.75" thickBot="1">
      <c r="A10" s="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58"/>
      <c r="T10" s="58"/>
    </row>
    <row r="11" spans="1:20" ht="15">
      <c r="A11" s="17" t="s">
        <v>1</v>
      </c>
      <c r="B11" s="18"/>
      <c r="C11" s="19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60"/>
      <c r="S11" s="58"/>
      <c r="T11" s="58"/>
    </row>
    <row r="12" spans="1:18" ht="15.75">
      <c r="A12" s="23" t="s">
        <v>36</v>
      </c>
      <c r="B12" s="24"/>
      <c r="C12" s="19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22"/>
    </row>
    <row r="13" spans="1:18" ht="15">
      <c r="A13" s="25" t="s">
        <v>26</v>
      </c>
      <c r="B13" s="18"/>
      <c r="C13" s="1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22"/>
    </row>
    <row r="14" spans="1:18" ht="15">
      <c r="A14" s="25" t="s">
        <v>27</v>
      </c>
      <c r="B14" s="26">
        <v>12</v>
      </c>
      <c r="C14" s="19">
        <f>10.59+2.76</f>
        <v>13.35</v>
      </c>
      <c r="D14" s="19">
        <v>32</v>
      </c>
      <c r="E14" s="20">
        <v>42.09</v>
      </c>
      <c r="F14" s="20">
        <v>40.4</v>
      </c>
      <c r="G14" s="20">
        <v>54.84</v>
      </c>
      <c r="H14" s="20">
        <v>43.3</v>
      </c>
      <c r="I14" s="20">
        <v>4.18</v>
      </c>
      <c r="J14" s="20">
        <v>70.2</v>
      </c>
      <c r="K14" s="20">
        <v>2</v>
      </c>
      <c r="L14" s="20">
        <v>20.7</v>
      </c>
      <c r="M14" s="20">
        <v>6.6</v>
      </c>
      <c r="N14" s="20">
        <v>2.2</v>
      </c>
      <c r="O14" s="20">
        <v>64.3</v>
      </c>
      <c r="P14" s="20">
        <v>38.5</v>
      </c>
      <c r="Q14" s="21">
        <v>21</v>
      </c>
      <c r="R14" s="22">
        <f>SUM(I14:Q14)+C14+E14+G14</f>
        <v>339.96000000000004</v>
      </c>
    </row>
    <row r="15" spans="1:18" ht="15">
      <c r="A15" s="25" t="s">
        <v>28</v>
      </c>
      <c r="B15" s="26">
        <v>1.3</v>
      </c>
      <c r="C15" s="19">
        <v>1.8</v>
      </c>
      <c r="D15" s="26">
        <v>1.3</v>
      </c>
      <c r="E15" s="26">
        <v>0.61</v>
      </c>
      <c r="F15" s="26">
        <v>1.3</v>
      </c>
      <c r="G15" s="26">
        <v>0</v>
      </c>
      <c r="H15" s="26">
        <v>1.3</v>
      </c>
      <c r="I15" s="26">
        <v>0.72</v>
      </c>
      <c r="J15" s="26">
        <v>1.3</v>
      </c>
      <c r="K15" s="26">
        <v>1.3</v>
      </c>
      <c r="L15" s="26">
        <v>1.3</v>
      </c>
      <c r="M15" s="26">
        <v>1.3</v>
      </c>
      <c r="N15" s="26">
        <v>1.3</v>
      </c>
      <c r="O15" s="26">
        <v>1.3</v>
      </c>
      <c r="P15" s="26">
        <v>1.3</v>
      </c>
      <c r="Q15" s="27">
        <v>1.3</v>
      </c>
      <c r="R15" s="22">
        <f>SUM(I15:Q15)+C15+E15+G15</f>
        <v>13.530000000000001</v>
      </c>
    </row>
    <row r="16" spans="1:18" ht="15">
      <c r="A16" s="25" t="s">
        <v>29</v>
      </c>
      <c r="B16" s="26">
        <v>0.3</v>
      </c>
      <c r="C16" s="19">
        <v>0</v>
      </c>
      <c r="D16" s="26">
        <v>1</v>
      </c>
      <c r="E16" s="26">
        <v>0.22</v>
      </c>
      <c r="F16" s="26">
        <v>1.5</v>
      </c>
      <c r="G16" s="26"/>
      <c r="H16" s="26">
        <v>1.5</v>
      </c>
      <c r="I16" s="26">
        <v>0.47</v>
      </c>
      <c r="J16" s="26">
        <v>1.5</v>
      </c>
      <c r="K16" s="26">
        <v>1.5</v>
      </c>
      <c r="L16" s="26">
        <v>1.5</v>
      </c>
      <c r="M16" s="26">
        <v>1.5</v>
      </c>
      <c r="N16" s="26">
        <v>1.5</v>
      </c>
      <c r="O16" s="26">
        <v>1.5</v>
      </c>
      <c r="P16" s="26">
        <v>1.5</v>
      </c>
      <c r="Q16" s="27">
        <v>1.5</v>
      </c>
      <c r="R16" s="22">
        <f>SUM(I16:Q16)+C16+E16+G16</f>
        <v>12.69</v>
      </c>
    </row>
    <row r="17" spans="1:18" ht="15">
      <c r="A17" s="25"/>
      <c r="B17" s="26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44"/>
      <c r="R17" s="22"/>
    </row>
    <row r="18" spans="1:18" ht="15.75">
      <c r="A18" s="23" t="s">
        <v>0</v>
      </c>
      <c r="B18" s="28">
        <f>SUM(B14:B16)</f>
        <v>13.600000000000001</v>
      </c>
      <c r="C18" s="29">
        <f>SUM(C14:C16)</f>
        <v>15.15</v>
      </c>
      <c r="D18" s="29">
        <f>SUM(D14:D16)</f>
        <v>34.3</v>
      </c>
      <c r="E18" s="30">
        <f aca="true" t="shared" si="0" ref="E18:Q18">SUM(E14:E16)</f>
        <v>42.92</v>
      </c>
      <c r="F18" s="30">
        <f t="shared" si="0"/>
        <v>43.199999999999996</v>
      </c>
      <c r="G18" s="30">
        <f t="shared" si="0"/>
        <v>54.84</v>
      </c>
      <c r="H18" s="30">
        <f t="shared" si="0"/>
        <v>46.099999999999994</v>
      </c>
      <c r="I18" s="30">
        <f t="shared" si="0"/>
        <v>5.369999999999999</v>
      </c>
      <c r="J18" s="30">
        <f t="shared" si="0"/>
        <v>73</v>
      </c>
      <c r="K18" s="30">
        <f t="shared" si="0"/>
        <v>4.8</v>
      </c>
      <c r="L18" s="30">
        <f t="shared" si="0"/>
        <v>23.5</v>
      </c>
      <c r="M18" s="30">
        <f t="shared" si="0"/>
        <v>9.399999999999999</v>
      </c>
      <c r="N18" s="30">
        <f t="shared" si="0"/>
        <v>5</v>
      </c>
      <c r="O18" s="30">
        <f t="shared" si="0"/>
        <v>67.1</v>
      </c>
      <c r="P18" s="30">
        <f t="shared" si="0"/>
        <v>41.3</v>
      </c>
      <c r="Q18" s="31">
        <f t="shared" si="0"/>
        <v>23.8</v>
      </c>
      <c r="R18" s="32">
        <f>SUM(I18:Q18)+C18+E18+G18</f>
        <v>366.17999999999995</v>
      </c>
    </row>
    <row r="19" spans="1:18" ht="15">
      <c r="A19" s="25"/>
      <c r="B19" s="26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2"/>
    </row>
    <row r="20" spans="1:18" ht="15">
      <c r="A20" s="25" t="s">
        <v>30</v>
      </c>
      <c r="B20" s="26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2"/>
    </row>
    <row r="21" spans="1:18" ht="15">
      <c r="A21" s="25" t="s">
        <v>31</v>
      </c>
      <c r="B21" s="26">
        <v>-16</v>
      </c>
      <c r="C21" s="19">
        <f>-8.41-8.38</f>
        <v>-16.79</v>
      </c>
      <c r="D21" s="26">
        <v>-16</v>
      </c>
      <c r="E21" s="26">
        <f>-8.4-7.28</f>
        <v>-15.68</v>
      </c>
      <c r="F21" s="26">
        <v>-16</v>
      </c>
      <c r="G21" s="26">
        <v>-15.85</v>
      </c>
      <c r="H21" s="26">
        <v>-16</v>
      </c>
      <c r="I21" s="26">
        <v>-15.92</v>
      </c>
      <c r="J21" s="26">
        <v>-16</v>
      </c>
      <c r="K21" s="26">
        <v>-16</v>
      </c>
      <c r="L21" s="26">
        <v>-16</v>
      </c>
      <c r="M21" s="26">
        <v>-16</v>
      </c>
      <c r="N21" s="26">
        <v>-16</v>
      </c>
      <c r="O21" s="26">
        <v>-16</v>
      </c>
      <c r="P21" s="26">
        <v>-16</v>
      </c>
      <c r="Q21" s="27">
        <v>-16</v>
      </c>
      <c r="R21" s="22">
        <f>SUM(I21:Q21)+C21+E21+G21</f>
        <v>-192.24</v>
      </c>
    </row>
    <row r="22" spans="1:18" ht="15">
      <c r="A22" s="25" t="s">
        <v>32</v>
      </c>
      <c r="B22" s="26">
        <f>-15+4.5</f>
        <v>-10.5</v>
      </c>
      <c r="C22" s="19">
        <v>-20.77</v>
      </c>
      <c r="D22" s="26">
        <f>-15+4.5</f>
        <v>-10.5</v>
      </c>
      <c r="E22" s="26">
        <f>-11.92+2.5</f>
        <v>-9.42</v>
      </c>
      <c r="F22" s="26">
        <f>-13+4.5</f>
        <v>-8.5</v>
      </c>
      <c r="G22" s="26">
        <v>-12.86</v>
      </c>
      <c r="H22" s="26">
        <f>-15+4.5</f>
        <v>-10.5</v>
      </c>
      <c r="I22" s="26">
        <v>-10.52</v>
      </c>
      <c r="J22" s="26">
        <f>-15+4.5</f>
        <v>-10.5</v>
      </c>
      <c r="K22" s="26">
        <f>-15+4.5</f>
        <v>-10.5</v>
      </c>
      <c r="L22" s="26">
        <f>-15+4.5</f>
        <v>-10.5</v>
      </c>
      <c r="M22" s="26">
        <v>-3</v>
      </c>
      <c r="N22" s="26">
        <v>-5.5</v>
      </c>
      <c r="O22" s="26">
        <f>-15+4.5</f>
        <v>-10.5</v>
      </c>
      <c r="P22" s="26">
        <f>-10+4.5</f>
        <v>-5.5</v>
      </c>
      <c r="Q22" s="27">
        <f>-25+4.5</f>
        <v>-20.5</v>
      </c>
      <c r="R22" s="22">
        <f>SUM(I22:Q22)+C22+E22+G22</f>
        <v>-130.07</v>
      </c>
    </row>
    <row r="23" spans="1:18" ht="15">
      <c r="A23" s="25" t="s">
        <v>33</v>
      </c>
      <c r="B23" s="26">
        <v>-4.5</v>
      </c>
      <c r="C23" s="19">
        <v>0</v>
      </c>
      <c r="D23" s="19">
        <v>-4.5</v>
      </c>
      <c r="E23" s="19">
        <v>-2.5</v>
      </c>
      <c r="F23" s="19">
        <v>-4.5</v>
      </c>
      <c r="G23" s="19">
        <v>0</v>
      </c>
      <c r="H23" s="19">
        <v>-4.5</v>
      </c>
      <c r="I23" s="19">
        <v>-4.5</v>
      </c>
      <c r="J23" s="19">
        <v>-4.5</v>
      </c>
      <c r="K23" s="19">
        <v>-4.5</v>
      </c>
      <c r="L23" s="19">
        <v>-4.5</v>
      </c>
      <c r="M23" s="19">
        <v>-4.5</v>
      </c>
      <c r="N23" s="19">
        <v>-4.5</v>
      </c>
      <c r="O23" s="19">
        <v>-4.5</v>
      </c>
      <c r="P23" s="19">
        <v>-4.5</v>
      </c>
      <c r="Q23" s="44">
        <v>-4.5</v>
      </c>
      <c r="R23" s="22">
        <f>SUM(I23:Q23)+C23+E23+G23</f>
        <v>-43</v>
      </c>
    </row>
    <row r="24" spans="1:18" ht="15">
      <c r="A24" s="25"/>
      <c r="B24" s="2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44"/>
      <c r="R24" s="22"/>
    </row>
    <row r="25" spans="1:20" ht="15.75">
      <c r="A25" s="23" t="s">
        <v>0</v>
      </c>
      <c r="B25" s="28">
        <f>SUM(B21:B23)</f>
        <v>-31</v>
      </c>
      <c r="C25" s="28">
        <f aca="true" t="shared" si="1" ref="C25:Q25">SUM(C21:C23)</f>
        <v>-37.56</v>
      </c>
      <c r="D25" s="28">
        <f t="shared" si="1"/>
        <v>-31</v>
      </c>
      <c r="E25" s="28">
        <f t="shared" si="1"/>
        <v>-27.6</v>
      </c>
      <c r="F25" s="28">
        <f t="shared" si="1"/>
        <v>-29</v>
      </c>
      <c r="G25" s="28">
        <f t="shared" si="1"/>
        <v>-28.71</v>
      </c>
      <c r="H25" s="28">
        <f t="shared" si="1"/>
        <v>-31</v>
      </c>
      <c r="I25" s="28">
        <f t="shared" si="1"/>
        <v>-30.939999999999998</v>
      </c>
      <c r="J25" s="28">
        <f t="shared" si="1"/>
        <v>-31</v>
      </c>
      <c r="K25" s="28">
        <f t="shared" si="1"/>
        <v>-31</v>
      </c>
      <c r="L25" s="28">
        <f t="shared" si="1"/>
        <v>-31</v>
      </c>
      <c r="M25" s="28">
        <f t="shared" si="1"/>
        <v>-23.5</v>
      </c>
      <c r="N25" s="28">
        <f t="shared" si="1"/>
        <v>-26</v>
      </c>
      <c r="O25" s="28">
        <f t="shared" si="1"/>
        <v>-31</v>
      </c>
      <c r="P25" s="28">
        <f t="shared" si="1"/>
        <v>-26</v>
      </c>
      <c r="Q25" s="28">
        <f t="shared" si="1"/>
        <v>-41</v>
      </c>
      <c r="R25" s="32">
        <f>SUM(I25:Q25)+C25+E25+G25</f>
        <v>-365.31</v>
      </c>
      <c r="T25" s="33"/>
    </row>
    <row r="26" spans="1:18" ht="15">
      <c r="A26" s="25"/>
      <c r="B26" s="26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  <c r="R26" s="22"/>
    </row>
    <row r="27" spans="1:18" ht="15.75">
      <c r="A27" s="23" t="s">
        <v>34</v>
      </c>
      <c r="B27" s="28">
        <f>B18+B25</f>
        <v>-17.4</v>
      </c>
      <c r="C27" s="29">
        <f>C18+C25</f>
        <v>-22.410000000000004</v>
      </c>
      <c r="D27" s="29">
        <f>D18+D25</f>
        <v>3.299999999999997</v>
      </c>
      <c r="E27" s="30">
        <f aca="true" t="shared" si="2" ref="E27:R27">E18+E25</f>
        <v>15.32</v>
      </c>
      <c r="F27" s="30">
        <f t="shared" si="2"/>
        <v>14.199999999999996</v>
      </c>
      <c r="G27" s="30">
        <f t="shared" si="2"/>
        <v>26.130000000000003</v>
      </c>
      <c r="H27" s="30">
        <f t="shared" si="2"/>
        <v>15.099999999999994</v>
      </c>
      <c r="I27" s="30">
        <f t="shared" si="2"/>
        <v>-25.57</v>
      </c>
      <c r="J27" s="30">
        <f t="shared" si="2"/>
        <v>42</v>
      </c>
      <c r="K27" s="30">
        <f t="shared" si="2"/>
        <v>-26.2</v>
      </c>
      <c r="L27" s="30">
        <f t="shared" si="2"/>
        <v>-7.5</v>
      </c>
      <c r="M27" s="30">
        <f t="shared" si="2"/>
        <v>-14.100000000000001</v>
      </c>
      <c r="N27" s="30">
        <f t="shared" si="2"/>
        <v>-21</v>
      </c>
      <c r="O27" s="30">
        <f t="shared" si="2"/>
        <v>36.099999999999994</v>
      </c>
      <c r="P27" s="30">
        <f t="shared" si="2"/>
        <v>15.299999999999997</v>
      </c>
      <c r="Q27" s="31">
        <f t="shared" si="2"/>
        <v>-17.2</v>
      </c>
      <c r="R27" s="32">
        <f t="shared" si="2"/>
        <v>0.8699999999999477</v>
      </c>
    </row>
    <row r="28" spans="1:18" ht="15">
      <c r="A28" s="25"/>
      <c r="B28" s="26"/>
      <c r="C28" s="19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2"/>
    </row>
    <row r="29" spans="1:18" ht="15">
      <c r="A29" s="25" t="s">
        <v>2</v>
      </c>
      <c r="B29" s="26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  <c r="R29" s="22"/>
    </row>
    <row r="30" spans="1:18" ht="15.75">
      <c r="A30" s="23" t="s">
        <v>35</v>
      </c>
      <c r="B30" s="28">
        <v>0.02</v>
      </c>
      <c r="C30" s="29">
        <v>0.03</v>
      </c>
      <c r="D30" s="29">
        <v>0.03</v>
      </c>
      <c r="E30" s="30">
        <v>0.05</v>
      </c>
      <c r="F30" s="30">
        <v>0.06</v>
      </c>
      <c r="G30" s="30">
        <v>0.07</v>
      </c>
      <c r="H30" s="30">
        <v>0.07</v>
      </c>
      <c r="I30" s="30">
        <v>0.04</v>
      </c>
      <c r="J30" s="30">
        <v>0.07</v>
      </c>
      <c r="K30" s="30">
        <v>0.06</v>
      </c>
      <c r="L30" s="30">
        <v>0.04</v>
      </c>
      <c r="M30" s="30">
        <v>0.03</v>
      </c>
      <c r="N30" s="30">
        <v>0.01</v>
      </c>
      <c r="O30" s="30">
        <v>0.04</v>
      </c>
      <c r="P30" s="30">
        <v>0.06</v>
      </c>
      <c r="Q30" s="31">
        <v>0.04</v>
      </c>
      <c r="R30" s="32">
        <f>SUM(I30:Q30)+C30+E30+G30</f>
        <v>0.5399999999999999</v>
      </c>
    </row>
    <row r="31" spans="1:18" ht="15">
      <c r="A31" s="25"/>
      <c r="B31" s="26"/>
      <c r="C31" s="19" t="s">
        <v>6</v>
      </c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</row>
    <row r="32" spans="1:18" ht="15.75">
      <c r="A32" s="23" t="s">
        <v>37</v>
      </c>
      <c r="B32" s="34">
        <f>B27+B30</f>
        <v>-17.38</v>
      </c>
      <c r="C32" s="35">
        <f>C27+C30</f>
        <v>-22.380000000000003</v>
      </c>
      <c r="D32" s="35">
        <f>D27+D30</f>
        <v>3.329999999999997</v>
      </c>
      <c r="E32" s="36">
        <f aca="true" t="shared" si="3" ref="E32:R32">E27+E30</f>
        <v>15.370000000000001</v>
      </c>
      <c r="F32" s="36">
        <f t="shared" si="3"/>
        <v>14.259999999999996</v>
      </c>
      <c r="G32" s="36">
        <f t="shared" si="3"/>
        <v>26.200000000000003</v>
      </c>
      <c r="H32" s="36">
        <f t="shared" si="3"/>
        <v>15.169999999999995</v>
      </c>
      <c r="I32" s="36">
        <f t="shared" si="3"/>
        <v>-25.53</v>
      </c>
      <c r="J32" s="36">
        <f t="shared" si="3"/>
        <v>42.07</v>
      </c>
      <c r="K32" s="36">
        <f t="shared" si="3"/>
        <v>-26.14</v>
      </c>
      <c r="L32" s="36">
        <f t="shared" si="3"/>
        <v>-7.46</v>
      </c>
      <c r="M32" s="36">
        <f t="shared" si="3"/>
        <v>-14.070000000000002</v>
      </c>
      <c r="N32" s="36">
        <f t="shared" si="3"/>
        <v>-20.99</v>
      </c>
      <c r="O32" s="36">
        <f t="shared" si="3"/>
        <v>36.13999999999999</v>
      </c>
      <c r="P32" s="36">
        <f t="shared" si="3"/>
        <v>15.359999999999998</v>
      </c>
      <c r="Q32" s="37">
        <f t="shared" si="3"/>
        <v>-17.16</v>
      </c>
      <c r="R32" s="38">
        <f t="shared" si="3"/>
        <v>1.4099999999999477</v>
      </c>
    </row>
    <row r="33" spans="1:18" ht="15.75">
      <c r="A33" s="25"/>
      <c r="B33" s="26"/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39"/>
      <c r="N33" s="39"/>
      <c r="O33" s="39"/>
      <c r="P33" s="39"/>
      <c r="Q33" s="40"/>
      <c r="R33" s="41"/>
    </row>
    <row r="34" spans="1:18" ht="15.75">
      <c r="A34" s="23" t="s">
        <v>38</v>
      </c>
      <c r="B34" s="26">
        <v>59.48</v>
      </c>
      <c r="C34" s="19">
        <v>59.48</v>
      </c>
      <c r="D34" s="19">
        <f aca="true" t="shared" si="4" ref="D34:I34">B35</f>
        <v>42.099999999999994</v>
      </c>
      <c r="E34" s="20">
        <f t="shared" si="4"/>
        <v>37.099999999999994</v>
      </c>
      <c r="F34" s="20">
        <f t="shared" si="4"/>
        <v>45.42999999999999</v>
      </c>
      <c r="G34" s="20">
        <f t="shared" si="4"/>
        <v>52.47</v>
      </c>
      <c r="H34" s="20">
        <f t="shared" si="4"/>
        <v>59.68999999999999</v>
      </c>
      <c r="I34" s="20">
        <f t="shared" si="4"/>
        <v>78.67</v>
      </c>
      <c r="J34" s="20">
        <f>I35</f>
        <v>53.14</v>
      </c>
      <c r="K34" s="20">
        <f aca="true" t="shared" si="5" ref="K34:Q34">J35</f>
        <v>95.21000000000001</v>
      </c>
      <c r="L34" s="20">
        <f t="shared" si="5"/>
        <v>69.07000000000001</v>
      </c>
      <c r="M34" s="20">
        <f t="shared" si="5"/>
        <v>61.61000000000001</v>
      </c>
      <c r="N34" s="20">
        <f t="shared" si="5"/>
        <v>47.540000000000006</v>
      </c>
      <c r="O34" s="20">
        <f t="shared" si="5"/>
        <v>26.550000000000008</v>
      </c>
      <c r="P34" s="20">
        <f t="shared" si="5"/>
        <v>62.69</v>
      </c>
      <c r="Q34" s="21">
        <f t="shared" si="5"/>
        <v>78.05</v>
      </c>
      <c r="R34" s="22">
        <f>B34</f>
        <v>59.48</v>
      </c>
    </row>
    <row r="35" spans="1:18" ht="15.75">
      <c r="A35" s="23" t="s">
        <v>39</v>
      </c>
      <c r="B35" s="34">
        <f>B34+B32</f>
        <v>42.099999999999994</v>
      </c>
      <c r="C35" s="35">
        <f>C34+C32</f>
        <v>37.099999999999994</v>
      </c>
      <c r="D35" s="35">
        <f>D34+D32</f>
        <v>45.42999999999999</v>
      </c>
      <c r="E35" s="36">
        <f aca="true" t="shared" si="6" ref="E35:R35">E34+E32</f>
        <v>52.47</v>
      </c>
      <c r="F35" s="36">
        <f t="shared" si="6"/>
        <v>59.68999999999999</v>
      </c>
      <c r="G35" s="36">
        <f t="shared" si="6"/>
        <v>78.67</v>
      </c>
      <c r="H35" s="36">
        <f t="shared" si="6"/>
        <v>74.85999999999999</v>
      </c>
      <c r="I35" s="36">
        <f t="shared" si="6"/>
        <v>53.14</v>
      </c>
      <c r="J35" s="36">
        <f t="shared" si="6"/>
        <v>95.21000000000001</v>
      </c>
      <c r="K35" s="36">
        <f t="shared" si="6"/>
        <v>69.07000000000001</v>
      </c>
      <c r="L35" s="36">
        <f t="shared" si="6"/>
        <v>61.61000000000001</v>
      </c>
      <c r="M35" s="36">
        <f t="shared" si="6"/>
        <v>47.540000000000006</v>
      </c>
      <c r="N35" s="36">
        <f t="shared" si="6"/>
        <v>26.550000000000008</v>
      </c>
      <c r="O35" s="36">
        <f t="shared" si="6"/>
        <v>62.69</v>
      </c>
      <c r="P35" s="36">
        <f t="shared" si="6"/>
        <v>78.05</v>
      </c>
      <c r="Q35" s="37">
        <f t="shared" si="6"/>
        <v>60.89</v>
      </c>
      <c r="R35" s="38">
        <f t="shared" si="6"/>
        <v>60.889999999999944</v>
      </c>
    </row>
    <row r="36" spans="1:18" ht="15.75">
      <c r="A36" s="23"/>
      <c r="B36" s="42"/>
      <c r="C36" s="43"/>
      <c r="D36" s="43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1"/>
    </row>
    <row r="37" spans="1:18" ht="15.75">
      <c r="A37" s="25" t="s">
        <v>5</v>
      </c>
      <c r="B37" s="26"/>
      <c r="C37" s="19"/>
      <c r="D37" s="19"/>
      <c r="E37" s="20"/>
      <c r="F37" s="20"/>
      <c r="G37" s="20"/>
      <c r="H37" s="20"/>
      <c r="I37" s="20"/>
      <c r="J37" s="20"/>
      <c r="K37" s="20"/>
      <c r="L37" s="39"/>
      <c r="M37" s="39"/>
      <c r="N37" s="20"/>
      <c r="O37" s="20"/>
      <c r="P37" s="20"/>
      <c r="Q37" s="21"/>
      <c r="R37" s="22"/>
    </row>
    <row r="38" spans="1:18" ht="15.75">
      <c r="A38" s="23" t="s">
        <v>40</v>
      </c>
      <c r="B38" s="42"/>
      <c r="C38" s="19"/>
      <c r="D38" s="19"/>
      <c r="E38" s="20"/>
      <c r="F38" s="20"/>
      <c r="G38" s="20"/>
      <c r="H38" s="20"/>
      <c r="I38" s="20"/>
      <c r="J38" s="20"/>
      <c r="K38" s="20"/>
      <c r="L38" s="39"/>
      <c r="M38" s="39"/>
      <c r="N38" s="20"/>
      <c r="O38" s="20"/>
      <c r="P38" s="20"/>
      <c r="Q38" s="21"/>
      <c r="R38" s="22"/>
    </row>
    <row r="39" spans="1:18" ht="15">
      <c r="A39" s="25" t="s">
        <v>41</v>
      </c>
      <c r="B39" s="26">
        <f>+B46-B44-B43-B42-B40</f>
        <v>-69.53000000000002</v>
      </c>
      <c r="C39" s="19">
        <f>+C46-C44-C43-C42-C40</f>
        <v>-74.53000000000002</v>
      </c>
      <c r="D39" s="26">
        <f>+D46-D44-D43-D42-D40</f>
        <v>-61.70000000000002</v>
      </c>
      <c r="E39" s="26">
        <f aca="true" t="shared" si="7" ref="E39:R39">+E46-E44-E43-E42-E40</f>
        <v>-54.66000000000001</v>
      </c>
      <c r="F39" s="26">
        <f t="shared" si="7"/>
        <v>-42.94000000000001</v>
      </c>
      <c r="G39" s="26">
        <f t="shared" si="7"/>
        <v>-23.960000000000008</v>
      </c>
      <c r="H39" s="26">
        <f t="shared" si="7"/>
        <v>-23.270000000000024</v>
      </c>
      <c r="I39" s="26">
        <f t="shared" si="7"/>
        <v>-36.94000000000001</v>
      </c>
      <c r="J39" s="26">
        <f t="shared" si="7"/>
        <v>9.63000000000001</v>
      </c>
      <c r="K39" s="26">
        <f t="shared" si="7"/>
        <v>-12.009999999999998</v>
      </c>
      <c r="L39" s="26">
        <f t="shared" si="7"/>
        <v>-14.969999999999999</v>
      </c>
      <c r="M39" s="26">
        <f t="shared" si="7"/>
        <v>-24.540000000000003</v>
      </c>
      <c r="N39" s="26">
        <f t="shared" si="7"/>
        <v>-41.03</v>
      </c>
      <c r="O39" s="26">
        <f t="shared" si="7"/>
        <v>-0.3900000000000077</v>
      </c>
      <c r="P39" s="26">
        <f t="shared" si="7"/>
        <v>19.46999999999999</v>
      </c>
      <c r="Q39" s="27">
        <f t="shared" si="7"/>
        <v>6.809999999999995</v>
      </c>
      <c r="R39" s="22">
        <f t="shared" si="7"/>
        <v>6.809999999999938</v>
      </c>
    </row>
    <row r="40" spans="1:18" ht="15">
      <c r="A40" s="25" t="s">
        <v>42</v>
      </c>
      <c r="B40" s="26">
        <f>79.79-4.5</f>
        <v>75.29</v>
      </c>
      <c r="C40" s="44">
        <f>79.79-4.5</f>
        <v>75.29</v>
      </c>
      <c r="D40" s="19">
        <f>75.29-4.5</f>
        <v>70.79</v>
      </c>
      <c r="E40" s="19">
        <f>75.29-4.5</f>
        <v>70.79</v>
      </c>
      <c r="F40" s="20">
        <f>70.79-4.5</f>
        <v>66.29</v>
      </c>
      <c r="G40" s="20">
        <f>70.79-4.5</f>
        <v>66.29</v>
      </c>
      <c r="H40" s="20">
        <f>66.29-4.5</f>
        <v>61.790000000000006</v>
      </c>
      <c r="I40" s="20">
        <f>66.29-4.5</f>
        <v>61.790000000000006</v>
      </c>
      <c r="J40" s="20">
        <f>H40-4.5</f>
        <v>57.290000000000006</v>
      </c>
      <c r="K40" s="20">
        <f aca="true" t="shared" si="8" ref="K40:Q40">J40-4.5</f>
        <v>52.790000000000006</v>
      </c>
      <c r="L40" s="20">
        <f t="shared" si="8"/>
        <v>48.290000000000006</v>
      </c>
      <c r="M40" s="20">
        <f t="shared" si="8"/>
        <v>43.790000000000006</v>
      </c>
      <c r="N40" s="20">
        <f t="shared" si="8"/>
        <v>39.290000000000006</v>
      </c>
      <c r="O40" s="20">
        <f t="shared" si="8"/>
        <v>34.790000000000006</v>
      </c>
      <c r="P40" s="20">
        <f t="shared" si="8"/>
        <v>30.290000000000006</v>
      </c>
      <c r="Q40" s="21">
        <f t="shared" si="8"/>
        <v>25.790000000000006</v>
      </c>
      <c r="R40" s="22">
        <f>Q40</f>
        <v>25.790000000000006</v>
      </c>
    </row>
    <row r="41" spans="1:18" ht="15">
      <c r="A41" s="25" t="s">
        <v>43</v>
      </c>
      <c r="B41" s="26"/>
      <c r="C41" s="19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/>
      <c r="R41" s="22"/>
    </row>
    <row r="42" spans="1:18" ht="15">
      <c r="A42" s="25" t="s">
        <v>44</v>
      </c>
      <c r="B42" s="26">
        <v>0.5</v>
      </c>
      <c r="C42" s="44">
        <v>0.5</v>
      </c>
      <c r="D42" s="27">
        <v>0.5</v>
      </c>
      <c r="E42" s="27">
        <v>0.5</v>
      </c>
      <c r="F42" s="27">
        <v>0.5</v>
      </c>
      <c r="G42" s="27">
        <v>0.5</v>
      </c>
      <c r="H42" s="27">
        <v>0.5</v>
      </c>
      <c r="I42" s="27">
        <v>0.8</v>
      </c>
      <c r="J42" s="27">
        <v>0.8</v>
      </c>
      <c r="K42" s="27">
        <v>0.8</v>
      </c>
      <c r="L42" s="27">
        <v>0.8</v>
      </c>
      <c r="M42" s="27">
        <v>0.8</v>
      </c>
      <c r="N42" s="27">
        <v>0.8</v>
      </c>
      <c r="O42" s="27">
        <v>0.8</v>
      </c>
      <c r="P42" s="27">
        <v>0.8</v>
      </c>
      <c r="Q42" s="27">
        <v>0.8</v>
      </c>
      <c r="R42" s="22">
        <v>0.8</v>
      </c>
    </row>
    <row r="43" spans="1:18" ht="15">
      <c r="A43" s="25" t="s">
        <v>45</v>
      </c>
      <c r="B43" s="26">
        <v>23.84</v>
      </c>
      <c r="C43" s="44">
        <v>23.84</v>
      </c>
      <c r="D43" s="27">
        <v>23.84</v>
      </c>
      <c r="E43" s="27">
        <v>23.84</v>
      </c>
      <c r="F43" s="27">
        <v>23.84</v>
      </c>
      <c r="G43" s="27">
        <v>23.84</v>
      </c>
      <c r="H43" s="27">
        <v>23.84</v>
      </c>
      <c r="I43" s="27">
        <v>15.49</v>
      </c>
      <c r="J43" s="27">
        <v>15.49</v>
      </c>
      <c r="K43" s="27">
        <v>15.49</v>
      </c>
      <c r="L43" s="27">
        <v>15.49</v>
      </c>
      <c r="M43" s="27">
        <v>15.49</v>
      </c>
      <c r="N43" s="27">
        <v>15.49</v>
      </c>
      <c r="O43" s="27">
        <v>15.49</v>
      </c>
      <c r="P43" s="27">
        <v>15.49</v>
      </c>
      <c r="Q43" s="27">
        <v>15.49</v>
      </c>
      <c r="R43" s="22">
        <v>15.49</v>
      </c>
    </row>
    <row r="44" spans="1:18" ht="15">
      <c r="A44" s="25" t="s">
        <v>46</v>
      </c>
      <c r="B44" s="26">
        <v>12</v>
      </c>
      <c r="C44" s="19">
        <v>12</v>
      </c>
      <c r="D44" s="19">
        <v>12</v>
      </c>
      <c r="E44" s="20">
        <v>12</v>
      </c>
      <c r="F44" s="20">
        <v>12</v>
      </c>
      <c r="G44" s="20">
        <v>12</v>
      </c>
      <c r="H44" s="20">
        <v>12</v>
      </c>
      <c r="I44" s="20">
        <v>12</v>
      </c>
      <c r="J44" s="20">
        <v>12</v>
      </c>
      <c r="K44" s="20">
        <v>12</v>
      </c>
      <c r="L44" s="20">
        <v>12</v>
      </c>
      <c r="M44" s="20">
        <v>12</v>
      </c>
      <c r="N44" s="20">
        <v>12</v>
      </c>
      <c r="O44" s="20">
        <v>12</v>
      </c>
      <c r="P44" s="20">
        <v>12</v>
      </c>
      <c r="Q44" s="21">
        <v>12</v>
      </c>
      <c r="R44" s="22">
        <v>12</v>
      </c>
    </row>
    <row r="45" spans="1:18" ht="15">
      <c r="A45" s="25"/>
      <c r="B45" s="26"/>
      <c r="C45" s="19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1"/>
      <c r="R45" s="22"/>
    </row>
    <row r="46" spans="1:18" ht="15.75">
      <c r="A46" s="23" t="s">
        <v>3</v>
      </c>
      <c r="B46" s="34">
        <f>B35</f>
        <v>42.099999999999994</v>
      </c>
      <c r="C46" s="35">
        <f>C35</f>
        <v>37.099999999999994</v>
      </c>
      <c r="D46" s="35">
        <f>D35</f>
        <v>45.42999999999999</v>
      </c>
      <c r="E46" s="36">
        <f aca="true" t="shared" si="9" ref="E46:R46">E35</f>
        <v>52.47</v>
      </c>
      <c r="F46" s="36">
        <f t="shared" si="9"/>
        <v>59.68999999999999</v>
      </c>
      <c r="G46" s="36">
        <f>G35</f>
        <v>78.67</v>
      </c>
      <c r="H46" s="36">
        <f t="shared" si="9"/>
        <v>74.85999999999999</v>
      </c>
      <c r="I46" s="36">
        <f>I35</f>
        <v>53.14</v>
      </c>
      <c r="J46" s="36">
        <f t="shared" si="9"/>
        <v>95.21000000000001</v>
      </c>
      <c r="K46" s="36">
        <f t="shared" si="9"/>
        <v>69.07000000000001</v>
      </c>
      <c r="L46" s="36">
        <f t="shared" si="9"/>
        <v>61.61000000000001</v>
      </c>
      <c r="M46" s="36">
        <f t="shared" si="9"/>
        <v>47.540000000000006</v>
      </c>
      <c r="N46" s="36">
        <f t="shared" si="9"/>
        <v>26.550000000000008</v>
      </c>
      <c r="O46" s="36">
        <f t="shared" si="9"/>
        <v>62.69</v>
      </c>
      <c r="P46" s="36">
        <f t="shared" si="9"/>
        <v>78.05</v>
      </c>
      <c r="Q46" s="37">
        <f t="shared" si="9"/>
        <v>60.89</v>
      </c>
      <c r="R46" s="38">
        <f t="shared" si="9"/>
        <v>60.889999999999944</v>
      </c>
    </row>
    <row r="47" spans="1:18" ht="15.75">
      <c r="A47" s="23"/>
      <c r="B47" s="42"/>
      <c r="C47" s="43"/>
      <c r="D47" s="43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  <c r="R47" s="41"/>
    </row>
    <row r="48" spans="1:18" ht="15.75">
      <c r="A48" s="25" t="s">
        <v>47</v>
      </c>
      <c r="B48" s="26"/>
      <c r="C48" s="43"/>
      <c r="D48" s="43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  <c r="R48" s="41"/>
    </row>
    <row r="49" spans="1:18" ht="15">
      <c r="A49" s="25" t="s">
        <v>48</v>
      </c>
      <c r="B49" s="26">
        <v>30</v>
      </c>
      <c r="C49" s="45">
        <f>'[1]Split of Invests'!F16</f>
        <v>9.095309213752518</v>
      </c>
      <c r="D49" s="45">
        <v>30</v>
      </c>
      <c r="E49" s="46">
        <f>'[1]Split of Invests'!H16</f>
        <v>14.95386790745767</v>
      </c>
      <c r="F49" s="47">
        <v>30</v>
      </c>
      <c r="G49" s="47">
        <f>'[1]Split of Invests'!J16</f>
        <v>30.0679162761637</v>
      </c>
      <c r="H49" s="47">
        <v>30</v>
      </c>
      <c r="I49" s="47">
        <v>15.17</v>
      </c>
      <c r="J49" s="47">
        <v>30</v>
      </c>
      <c r="K49" s="47">
        <v>30</v>
      </c>
      <c r="L49" s="47">
        <v>30</v>
      </c>
      <c r="M49" s="47">
        <v>30</v>
      </c>
      <c r="N49" s="47">
        <v>26.55</v>
      </c>
      <c r="O49" s="47">
        <v>30</v>
      </c>
      <c r="P49" s="47">
        <v>30</v>
      </c>
      <c r="Q49" s="48">
        <v>30</v>
      </c>
      <c r="R49" s="22">
        <v>30</v>
      </c>
    </row>
    <row r="50" spans="1:18" ht="15">
      <c r="A50" s="25" t="s">
        <v>49</v>
      </c>
      <c r="B50" s="46">
        <f>B52-B49</f>
        <v>12.099999999999994</v>
      </c>
      <c r="C50" s="45">
        <f>'[1]Split of Invests'!F15</f>
        <v>27.974690786247475</v>
      </c>
      <c r="D50" s="46">
        <f>D52-D49</f>
        <v>15.429999999999993</v>
      </c>
      <c r="E50" s="47">
        <f>'[1]Split of Invests'!H15</f>
        <v>37.43613209254232</v>
      </c>
      <c r="F50" s="47">
        <f aca="true" t="shared" si="10" ref="F50:R50">F52-F49</f>
        <v>29.68999999999999</v>
      </c>
      <c r="G50" s="47">
        <f>'[1]Split of Invests'!J15</f>
        <v>48.452083723836296</v>
      </c>
      <c r="H50" s="47">
        <f t="shared" si="10"/>
        <v>44.859999999999985</v>
      </c>
      <c r="I50" s="47">
        <f t="shared" si="10"/>
        <v>37.97</v>
      </c>
      <c r="J50" s="47">
        <f t="shared" si="10"/>
        <v>65.21000000000001</v>
      </c>
      <c r="K50" s="47">
        <f t="shared" si="10"/>
        <v>39.07000000000001</v>
      </c>
      <c r="L50" s="47">
        <f t="shared" si="10"/>
        <v>31.610000000000007</v>
      </c>
      <c r="M50" s="47">
        <f t="shared" si="10"/>
        <v>17.540000000000006</v>
      </c>
      <c r="N50" s="47">
        <f t="shared" si="10"/>
        <v>0</v>
      </c>
      <c r="O50" s="47">
        <f t="shared" si="10"/>
        <v>32.69</v>
      </c>
      <c r="P50" s="47">
        <f t="shared" si="10"/>
        <v>48.05</v>
      </c>
      <c r="Q50" s="48">
        <f t="shared" si="10"/>
        <v>30.89</v>
      </c>
      <c r="R50" s="49">
        <f t="shared" si="10"/>
        <v>30.889999999999944</v>
      </c>
    </row>
    <row r="51" spans="1:18" ht="15.75" thickBot="1">
      <c r="A51" s="25"/>
      <c r="B51" s="46"/>
      <c r="C51" s="45"/>
      <c r="D51" s="45"/>
      <c r="E51" s="47"/>
      <c r="F51" s="48"/>
      <c r="G51" s="65"/>
      <c r="H51" s="45"/>
      <c r="I51" s="45"/>
      <c r="J51" s="47"/>
      <c r="K51" s="47"/>
      <c r="L51" s="47"/>
      <c r="M51" s="47"/>
      <c r="N51" s="47"/>
      <c r="O51" s="47"/>
      <c r="P51" s="47"/>
      <c r="Q51" s="48"/>
      <c r="R51" s="49"/>
    </row>
    <row r="52" spans="1:18" ht="16.5" thickBot="1">
      <c r="A52" s="50" t="s">
        <v>3</v>
      </c>
      <c r="B52" s="51">
        <f>B46</f>
        <v>42.099999999999994</v>
      </c>
      <c r="C52" s="52">
        <f>C46</f>
        <v>37.099999999999994</v>
      </c>
      <c r="D52" s="52">
        <f>D46</f>
        <v>45.42999999999999</v>
      </c>
      <c r="E52" s="53">
        <f aca="true" t="shared" si="11" ref="E52:R52">E46</f>
        <v>52.47</v>
      </c>
      <c r="F52" s="54">
        <f t="shared" si="11"/>
        <v>59.68999999999999</v>
      </c>
      <c r="G52" s="55">
        <f>G46</f>
        <v>78.67</v>
      </c>
      <c r="H52" s="52">
        <f t="shared" si="11"/>
        <v>74.85999999999999</v>
      </c>
      <c r="I52" s="52">
        <f>I46</f>
        <v>53.14</v>
      </c>
      <c r="J52" s="53">
        <f t="shared" si="11"/>
        <v>95.21000000000001</v>
      </c>
      <c r="K52" s="53">
        <f t="shared" si="11"/>
        <v>69.07000000000001</v>
      </c>
      <c r="L52" s="53">
        <f t="shared" si="11"/>
        <v>61.61000000000001</v>
      </c>
      <c r="M52" s="53">
        <f t="shared" si="11"/>
        <v>47.540000000000006</v>
      </c>
      <c r="N52" s="53">
        <f t="shared" si="11"/>
        <v>26.550000000000008</v>
      </c>
      <c r="O52" s="53">
        <f t="shared" si="11"/>
        <v>62.69</v>
      </c>
      <c r="P52" s="53">
        <f t="shared" si="11"/>
        <v>78.05</v>
      </c>
      <c r="Q52" s="56">
        <f t="shared" si="11"/>
        <v>60.89</v>
      </c>
      <c r="R52" s="57">
        <f t="shared" si="11"/>
        <v>60.889999999999944</v>
      </c>
    </row>
    <row r="53" spans="1:18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58"/>
    </row>
    <row r="54" spans="1:1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58"/>
    </row>
    <row r="55" spans="1:18" ht="15.75">
      <c r="A55" s="4" t="s">
        <v>50</v>
      </c>
      <c r="B55" s="4"/>
      <c r="C55" s="66"/>
      <c r="D55" s="66"/>
      <c r="E55" s="66"/>
      <c r="F55" s="66"/>
      <c r="G55" s="66"/>
      <c r="H55" s="66"/>
      <c r="I55" s="66"/>
      <c r="J55" s="3"/>
      <c r="K55" s="3"/>
      <c r="L55" s="3"/>
      <c r="M55" s="3"/>
      <c r="N55" s="3"/>
      <c r="O55" s="3"/>
      <c r="P55" s="3"/>
      <c r="Q55" s="3"/>
      <c r="R55" s="58"/>
    </row>
    <row r="56" spans="1:18" ht="15.75">
      <c r="A56" s="4" t="s">
        <v>51</v>
      </c>
      <c r="B56" s="4"/>
      <c r="C56" s="66"/>
      <c r="D56" s="66"/>
      <c r="E56" s="66"/>
      <c r="F56" s="66"/>
      <c r="G56" s="66"/>
      <c r="H56" s="66"/>
      <c r="I56" s="66"/>
      <c r="J56" s="3"/>
      <c r="K56" s="3"/>
      <c r="L56" s="3"/>
      <c r="M56" s="3"/>
      <c r="N56" s="3"/>
      <c r="O56" s="3"/>
      <c r="P56" s="3"/>
      <c r="Q56" s="3"/>
      <c r="R56" s="58"/>
    </row>
    <row r="57" spans="1:18" ht="15.75">
      <c r="A57" s="4" t="s">
        <v>52</v>
      </c>
      <c r="B57" s="4"/>
      <c r="C57" s="66"/>
      <c r="D57" s="66"/>
      <c r="E57" s="66"/>
      <c r="F57" s="66"/>
      <c r="G57" s="66"/>
      <c r="H57" s="66"/>
      <c r="I57" s="66"/>
      <c r="J57" s="3"/>
      <c r="K57" s="3"/>
      <c r="L57" s="3"/>
      <c r="M57" s="3"/>
      <c r="N57" s="3"/>
      <c r="O57" s="3"/>
      <c r="P57" s="3"/>
      <c r="Q57" s="3"/>
      <c r="R57" s="58"/>
    </row>
    <row r="58" spans="1:18" ht="15">
      <c r="A58" s="67" t="s">
        <v>53</v>
      </c>
      <c r="B58" s="4"/>
      <c r="C58" s="4"/>
      <c r="D58" s="4"/>
      <c r="E58" s="4"/>
      <c r="F58" s="4"/>
      <c r="G58" s="4"/>
      <c r="H58" s="4"/>
      <c r="I58" s="4"/>
      <c r="J58" s="3"/>
      <c r="K58" s="3"/>
      <c r="L58" s="3"/>
      <c r="M58" s="3"/>
      <c r="N58" s="3"/>
      <c r="O58" s="3"/>
      <c r="P58" s="3"/>
      <c r="Q58" s="3"/>
      <c r="R58" s="58"/>
    </row>
    <row r="59" spans="1:1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58"/>
    </row>
    <row r="60" spans="1:1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58"/>
    </row>
    <row r="61" spans="1:1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58"/>
    </row>
    <row r="62" spans="1:1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58"/>
    </row>
    <row r="63" spans="1:1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58"/>
    </row>
    <row r="64" spans="1:1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58"/>
    </row>
    <row r="65" spans="1:1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58"/>
    </row>
    <row r="66" spans="1:1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58"/>
    </row>
    <row r="67" spans="1:1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58"/>
    </row>
    <row r="68" spans="1:1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58"/>
    </row>
    <row r="69" spans="1:1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58"/>
    </row>
    <row r="70" spans="1:1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58"/>
    </row>
    <row r="71" spans="1:1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58"/>
    </row>
    <row r="72" spans="1:1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58"/>
    </row>
    <row r="73" spans="1:1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58"/>
    </row>
    <row r="74" spans="1:18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58"/>
    </row>
    <row r="75" spans="1:18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58"/>
    </row>
    <row r="76" spans="1:18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58"/>
    </row>
    <row r="77" spans="1:18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58"/>
    </row>
    <row r="78" spans="1:18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ht="12.75">
      <c r="A83" s="58"/>
      <c r="B83" s="58"/>
      <c r="C83" s="58"/>
      <c r="D83" s="58"/>
      <c r="E83" s="58"/>
      <c r="F83" s="59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ht="12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ht="12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ht="12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</row>
    <row r="90" spans="1:18" ht="12.7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</row>
  </sheetData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9"/>
  <sheetViews>
    <sheetView workbookViewId="0" topLeftCell="A1">
      <selection activeCell="A3" sqref="A3"/>
    </sheetView>
  </sheetViews>
  <sheetFormatPr defaultColWidth="9.140625" defaultRowHeight="12.75"/>
  <cols>
    <col min="1" max="1" width="49.140625" style="0" customWidth="1"/>
    <col min="2" max="2" width="10.28125" style="0" bestFit="1" customWidth="1"/>
    <col min="3" max="3" width="9.00390625" style="0" bestFit="1" customWidth="1"/>
    <col min="4" max="4" width="10.8515625" style="0" bestFit="1" customWidth="1"/>
    <col min="5" max="5" width="10.140625" style="0" bestFit="1" customWidth="1"/>
    <col min="6" max="6" width="10.28125" style="0" bestFit="1" customWidth="1"/>
    <col min="7" max="7" width="8.8515625" style="0" bestFit="1" customWidth="1"/>
    <col min="8" max="8" width="10.28125" style="0" bestFit="1" customWidth="1"/>
    <col min="9" max="9" width="10.28125" style="0" customWidth="1"/>
    <col min="10" max="11" width="10.28125" style="0" bestFit="1" customWidth="1"/>
    <col min="12" max="12" width="12.00390625" style="0" bestFit="1" customWidth="1"/>
    <col min="13" max="13" width="10.28125" style="0" customWidth="1"/>
    <col min="14" max="14" width="11.8515625" style="0" customWidth="1"/>
    <col min="15" max="15" width="10.57421875" style="0" customWidth="1"/>
    <col min="16" max="16" width="11.57421875" style="0" bestFit="1" customWidth="1"/>
    <col min="17" max="17" width="11.8515625" style="0" bestFit="1" customWidth="1"/>
    <col min="18" max="18" width="12.00390625" style="0" customWidth="1"/>
  </cols>
  <sheetData>
    <row r="1" spans="1:18" ht="15.75">
      <c r="A1" s="1" t="s">
        <v>55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1" t="s">
        <v>54</v>
      </c>
    </row>
    <row r="2" spans="1:18" ht="15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ht="15.75">
      <c r="A3" s="4"/>
      <c r="B3" s="1" t="s">
        <v>8</v>
      </c>
      <c r="C3" s="5" t="s">
        <v>10</v>
      </c>
      <c r="D3" s="5" t="s">
        <v>8</v>
      </c>
      <c r="E3" s="5" t="s">
        <v>10</v>
      </c>
      <c r="F3" s="5" t="s">
        <v>8</v>
      </c>
      <c r="G3" s="5" t="s">
        <v>10</v>
      </c>
      <c r="H3" s="5" t="s">
        <v>8</v>
      </c>
      <c r="I3" s="5" t="s">
        <v>10</v>
      </c>
      <c r="J3" s="5" t="s">
        <v>8</v>
      </c>
      <c r="K3" s="5" t="s">
        <v>8</v>
      </c>
      <c r="L3" s="5" t="s">
        <v>8</v>
      </c>
      <c r="M3" s="5" t="s">
        <v>8</v>
      </c>
      <c r="N3" s="5" t="s">
        <v>8</v>
      </c>
      <c r="O3" s="5" t="s">
        <v>8</v>
      </c>
      <c r="P3" s="5" t="s">
        <v>8</v>
      </c>
      <c r="Q3" s="5" t="s">
        <v>8</v>
      </c>
      <c r="R3" s="1"/>
      <c r="S3" s="58"/>
      <c r="T3" s="58"/>
    </row>
    <row r="4" spans="1:20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8"/>
      <c r="T4" s="58"/>
    </row>
    <row r="5" spans="1:20" ht="16.5" thickBot="1">
      <c r="A5" s="6" t="s">
        <v>13</v>
      </c>
      <c r="B5" s="7" t="s">
        <v>14</v>
      </c>
      <c r="C5" s="8" t="s">
        <v>14</v>
      </c>
      <c r="D5" s="7" t="s">
        <v>15</v>
      </c>
      <c r="E5" s="8" t="s">
        <v>15</v>
      </c>
      <c r="F5" s="9" t="s">
        <v>16</v>
      </c>
      <c r="G5" s="9" t="s">
        <v>16</v>
      </c>
      <c r="H5" s="10" t="s">
        <v>17</v>
      </c>
      <c r="I5" s="10" t="s">
        <v>17</v>
      </c>
      <c r="J5" s="11" t="s">
        <v>18</v>
      </c>
      <c r="K5" s="11" t="s">
        <v>19</v>
      </c>
      <c r="L5" s="11" t="s">
        <v>20</v>
      </c>
      <c r="M5" s="11" t="s">
        <v>21</v>
      </c>
      <c r="N5" s="11" t="s">
        <v>22</v>
      </c>
      <c r="O5" s="11" t="s">
        <v>23</v>
      </c>
      <c r="P5" s="11" t="s">
        <v>24</v>
      </c>
      <c r="Q5" s="12" t="s">
        <v>25</v>
      </c>
      <c r="R5" s="13" t="s">
        <v>0</v>
      </c>
      <c r="S5" s="58"/>
      <c r="T5" s="58"/>
    </row>
    <row r="6" spans="1:20" ht="15.75" thickBot="1">
      <c r="A6" s="72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58"/>
      <c r="T6" s="58"/>
    </row>
    <row r="7" spans="1:20" ht="15">
      <c r="A7" s="17" t="s">
        <v>1</v>
      </c>
      <c r="B7" s="18"/>
      <c r="C7" s="19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60"/>
      <c r="S7" s="58"/>
      <c r="T7" s="58"/>
    </row>
    <row r="8" spans="1:18" ht="15.75">
      <c r="A8" s="23" t="s">
        <v>36</v>
      </c>
      <c r="B8" s="24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2"/>
    </row>
    <row r="9" spans="1:18" ht="15">
      <c r="A9" s="25" t="s">
        <v>26</v>
      </c>
      <c r="B9" s="18"/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22"/>
    </row>
    <row r="10" spans="1:18" ht="15">
      <c r="A10" s="25" t="s">
        <v>27</v>
      </c>
      <c r="B10" s="26">
        <v>12</v>
      </c>
      <c r="C10" s="19">
        <f>10.59+2.76</f>
        <v>13.35</v>
      </c>
      <c r="D10" s="19">
        <v>32</v>
      </c>
      <c r="E10" s="20">
        <v>42.09</v>
      </c>
      <c r="F10" s="20">
        <v>40.4</v>
      </c>
      <c r="G10" s="20">
        <v>54.84</v>
      </c>
      <c r="H10" s="20">
        <v>43.3</v>
      </c>
      <c r="I10" s="20">
        <v>4.18</v>
      </c>
      <c r="J10" s="20">
        <v>70.2</v>
      </c>
      <c r="K10" s="20">
        <v>2</v>
      </c>
      <c r="L10" s="20">
        <v>20.7</v>
      </c>
      <c r="M10" s="20">
        <v>6.6</v>
      </c>
      <c r="N10" s="20">
        <v>2.2</v>
      </c>
      <c r="O10" s="20">
        <v>64.3</v>
      </c>
      <c r="P10" s="20">
        <v>38.5</v>
      </c>
      <c r="Q10" s="21">
        <v>21</v>
      </c>
      <c r="R10" s="22">
        <f>SUM(I10:Q10)+C10+E10+G10</f>
        <v>339.96000000000004</v>
      </c>
    </row>
    <row r="11" spans="1:18" ht="15">
      <c r="A11" s="25" t="s">
        <v>57</v>
      </c>
      <c r="B11" s="26">
        <v>1.3</v>
      </c>
      <c r="C11" s="19">
        <v>1.8</v>
      </c>
      <c r="D11" s="26">
        <v>1.3</v>
      </c>
      <c r="E11" s="26">
        <v>0.61</v>
      </c>
      <c r="F11" s="26">
        <v>1.3</v>
      </c>
      <c r="G11" s="26">
        <v>0</v>
      </c>
      <c r="H11" s="26">
        <v>1.3</v>
      </c>
      <c r="I11" s="26">
        <v>0.72</v>
      </c>
      <c r="J11" s="26">
        <v>1.3</v>
      </c>
      <c r="K11" s="26">
        <v>1.3</v>
      </c>
      <c r="L11" s="26">
        <v>1.3</v>
      </c>
      <c r="M11" s="26">
        <v>1.3</v>
      </c>
      <c r="N11" s="26">
        <v>1.3</v>
      </c>
      <c r="O11" s="26">
        <v>1.3</v>
      </c>
      <c r="P11" s="26">
        <v>1.3</v>
      </c>
      <c r="Q11" s="27">
        <v>1.3</v>
      </c>
      <c r="R11" s="22">
        <f>SUM(I11:Q11)+C11+E11+G11</f>
        <v>13.530000000000001</v>
      </c>
    </row>
    <row r="12" spans="1:18" ht="15">
      <c r="A12" s="25" t="s">
        <v>4</v>
      </c>
      <c r="B12" s="26">
        <v>0.3</v>
      </c>
      <c r="C12" s="19">
        <v>0</v>
      </c>
      <c r="D12" s="26">
        <v>1</v>
      </c>
      <c r="E12" s="26">
        <v>0.22</v>
      </c>
      <c r="F12" s="26">
        <v>1.5</v>
      </c>
      <c r="G12" s="26"/>
      <c r="H12" s="26">
        <v>1.5</v>
      </c>
      <c r="I12" s="26">
        <v>0.47</v>
      </c>
      <c r="J12" s="26">
        <v>1.5</v>
      </c>
      <c r="K12" s="26">
        <v>1.5</v>
      </c>
      <c r="L12" s="26">
        <v>1.5</v>
      </c>
      <c r="M12" s="26">
        <v>1.5</v>
      </c>
      <c r="N12" s="26">
        <v>1.5</v>
      </c>
      <c r="O12" s="26">
        <v>1.5</v>
      </c>
      <c r="P12" s="26">
        <v>1.5</v>
      </c>
      <c r="Q12" s="27">
        <v>1.5</v>
      </c>
      <c r="R12" s="22">
        <f>SUM(I12:Q12)+C12+E12+G12</f>
        <v>12.69</v>
      </c>
    </row>
    <row r="13" spans="1:18" ht="15">
      <c r="A13" s="25"/>
      <c r="B13" s="2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44"/>
      <c r="R13" s="22"/>
    </row>
    <row r="14" spans="1:18" ht="15.75">
      <c r="A14" s="23" t="s">
        <v>0</v>
      </c>
      <c r="B14" s="28">
        <f>SUM(B10:B12)</f>
        <v>13.600000000000001</v>
      </c>
      <c r="C14" s="29">
        <f>SUM(C10:C12)</f>
        <v>15.15</v>
      </c>
      <c r="D14" s="29">
        <f>SUM(D10:D12)</f>
        <v>34.3</v>
      </c>
      <c r="E14" s="30">
        <f aca="true" t="shared" si="0" ref="E14:Q14">SUM(E10:E12)</f>
        <v>42.92</v>
      </c>
      <c r="F14" s="30">
        <f t="shared" si="0"/>
        <v>43.199999999999996</v>
      </c>
      <c r="G14" s="30">
        <f t="shared" si="0"/>
        <v>54.84</v>
      </c>
      <c r="H14" s="30">
        <f t="shared" si="0"/>
        <v>46.099999999999994</v>
      </c>
      <c r="I14" s="30">
        <f t="shared" si="0"/>
        <v>5.369999999999999</v>
      </c>
      <c r="J14" s="30">
        <f t="shared" si="0"/>
        <v>73</v>
      </c>
      <c r="K14" s="30">
        <f t="shared" si="0"/>
        <v>4.8</v>
      </c>
      <c r="L14" s="30">
        <f t="shared" si="0"/>
        <v>23.5</v>
      </c>
      <c r="M14" s="30">
        <f t="shared" si="0"/>
        <v>9.399999999999999</v>
      </c>
      <c r="N14" s="30">
        <f t="shared" si="0"/>
        <v>5</v>
      </c>
      <c r="O14" s="30">
        <f t="shared" si="0"/>
        <v>67.1</v>
      </c>
      <c r="P14" s="30">
        <f t="shared" si="0"/>
        <v>41.3</v>
      </c>
      <c r="Q14" s="31">
        <f t="shared" si="0"/>
        <v>23.8</v>
      </c>
      <c r="R14" s="32">
        <f>SUM(I14:Q14)+C14+E14+G14</f>
        <v>366.17999999999995</v>
      </c>
    </row>
    <row r="15" spans="1:18" ht="15">
      <c r="A15" s="25"/>
      <c r="B15" s="26"/>
      <c r="C15" s="19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22"/>
    </row>
    <row r="16" spans="1:18" ht="15">
      <c r="A16" s="25" t="s">
        <v>30</v>
      </c>
      <c r="B16" s="26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22"/>
    </row>
    <row r="17" spans="1:18" ht="15">
      <c r="A17" s="25" t="s">
        <v>31</v>
      </c>
      <c r="B17" s="26">
        <v>-16</v>
      </c>
      <c r="C17" s="19">
        <f>-8.41-8.38</f>
        <v>-16.79</v>
      </c>
      <c r="D17" s="26">
        <v>-16</v>
      </c>
      <c r="E17" s="26">
        <f>-8.4-7.28</f>
        <v>-15.68</v>
      </c>
      <c r="F17" s="26">
        <v>-16</v>
      </c>
      <c r="G17" s="26">
        <v>-15.85</v>
      </c>
      <c r="H17" s="26">
        <v>-16</v>
      </c>
      <c r="I17" s="26">
        <v>-15.92</v>
      </c>
      <c r="J17" s="26">
        <v>-16</v>
      </c>
      <c r="K17" s="26">
        <v>-16</v>
      </c>
      <c r="L17" s="26">
        <v>-16</v>
      </c>
      <c r="M17" s="26">
        <v>-16</v>
      </c>
      <c r="N17" s="26">
        <v>-16</v>
      </c>
      <c r="O17" s="26">
        <v>-16</v>
      </c>
      <c r="P17" s="26">
        <v>-16</v>
      </c>
      <c r="Q17" s="27">
        <v>-16</v>
      </c>
      <c r="R17" s="22">
        <f>SUM(I17:Q17)+C17+E17+G17</f>
        <v>-192.24</v>
      </c>
    </row>
    <row r="18" spans="1:18" ht="15">
      <c r="A18" s="25" t="s">
        <v>32</v>
      </c>
      <c r="B18" s="26">
        <f>-15+4.5</f>
        <v>-10.5</v>
      </c>
      <c r="C18" s="19">
        <v>-20.77</v>
      </c>
      <c r="D18" s="26">
        <f>-15+4.5</f>
        <v>-10.5</v>
      </c>
      <c r="E18" s="26">
        <f>-11.92+2.5</f>
        <v>-9.42</v>
      </c>
      <c r="F18" s="26">
        <f>-13+4.5</f>
        <v>-8.5</v>
      </c>
      <c r="G18" s="26">
        <v>-12.86</v>
      </c>
      <c r="H18" s="26">
        <f>-15+4.5</f>
        <v>-10.5</v>
      </c>
      <c r="I18" s="26">
        <v>-10.52</v>
      </c>
      <c r="J18" s="26">
        <f>-15+4.5</f>
        <v>-10.5</v>
      </c>
      <c r="K18" s="26">
        <f>-15+4.5</f>
        <v>-10.5</v>
      </c>
      <c r="L18" s="26">
        <f>-15+4.5</f>
        <v>-10.5</v>
      </c>
      <c r="M18" s="26">
        <v>-3</v>
      </c>
      <c r="N18" s="26">
        <v>-5.5</v>
      </c>
      <c r="O18" s="26">
        <f>-15+4.5</f>
        <v>-10.5</v>
      </c>
      <c r="P18" s="26">
        <f>-10+4.5</f>
        <v>-5.5</v>
      </c>
      <c r="Q18" s="27">
        <f>-25+4.5</f>
        <v>-20.5</v>
      </c>
      <c r="R18" s="22">
        <f>SUM(I18:Q18)+C18+E18+G18</f>
        <v>-130.07</v>
      </c>
    </row>
    <row r="19" spans="1:18" ht="15">
      <c r="A19" s="25" t="s">
        <v>33</v>
      </c>
      <c r="B19" s="26">
        <v>-4.5</v>
      </c>
      <c r="C19" s="19">
        <v>0</v>
      </c>
      <c r="D19" s="19">
        <v>-4.5</v>
      </c>
      <c r="E19" s="19">
        <v>-2.5</v>
      </c>
      <c r="F19" s="19">
        <v>-4.5</v>
      </c>
      <c r="G19" s="19">
        <v>0</v>
      </c>
      <c r="H19" s="19">
        <v>-4.5</v>
      </c>
      <c r="I19" s="19">
        <v>-4.5</v>
      </c>
      <c r="J19" s="19">
        <v>-9</v>
      </c>
      <c r="K19" s="19">
        <v>-9</v>
      </c>
      <c r="L19" s="19">
        <v>-9</v>
      </c>
      <c r="M19" s="19">
        <v>-7</v>
      </c>
      <c r="N19" s="19">
        <v>-9</v>
      </c>
      <c r="O19" s="19">
        <v>-9</v>
      </c>
      <c r="P19" s="19">
        <v>-9</v>
      </c>
      <c r="Q19" s="44">
        <v>-9</v>
      </c>
      <c r="R19" s="22">
        <f>SUM(I19:Q19)+C19+E19+G19</f>
        <v>-77</v>
      </c>
    </row>
    <row r="20" spans="1:18" ht="15">
      <c r="A20" s="25"/>
      <c r="B20" s="2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44"/>
      <c r="R20" s="22"/>
    </row>
    <row r="21" spans="1:20" ht="15.75">
      <c r="A21" s="23" t="s">
        <v>0</v>
      </c>
      <c r="B21" s="28">
        <f>SUM(B17:B19)</f>
        <v>-31</v>
      </c>
      <c r="C21" s="28">
        <f aca="true" t="shared" si="1" ref="C21:Q21">SUM(C17:C19)</f>
        <v>-37.56</v>
      </c>
      <c r="D21" s="28">
        <f t="shared" si="1"/>
        <v>-31</v>
      </c>
      <c r="E21" s="28">
        <f t="shared" si="1"/>
        <v>-27.6</v>
      </c>
      <c r="F21" s="28">
        <f t="shared" si="1"/>
        <v>-29</v>
      </c>
      <c r="G21" s="28">
        <f t="shared" si="1"/>
        <v>-28.71</v>
      </c>
      <c r="H21" s="28">
        <f t="shared" si="1"/>
        <v>-31</v>
      </c>
      <c r="I21" s="28">
        <f t="shared" si="1"/>
        <v>-30.939999999999998</v>
      </c>
      <c r="J21" s="28">
        <f t="shared" si="1"/>
        <v>-35.5</v>
      </c>
      <c r="K21" s="28">
        <f t="shared" si="1"/>
        <v>-35.5</v>
      </c>
      <c r="L21" s="28">
        <f t="shared" si="1"/>
        <v>-35.5</v>
      </c>
      <c r="M21" s="28">
        <f t="shared" si="1"/>
        <v>-26</v>
      </c>
      <c r="N21" s="28">
        <f t="shared" si="1"/>
        <v>-30.5</v>
      </c>
      <c r="O21" s="28">
        <f t="shared" si="1"/>
        <v>-35.5</v>
      </c>
      <c r="P21" s="28">
        <f t="shared" si="1"/>
        <v>-30.5</v>
      </c>
      <c r="Q21" s="28">
        <f t="shared" si="1"/>
        <v>-45.5</v>
      </c>
      <c r="R21" s="32">
        <f>SUM(I21:Q21)+C21+E21+G21</f>
        <v>-399.31</v>
      </c>
      <c r="T21" s="33"/>
    </row>
    <row r="22" spans="1:18" ht="15">
      <c r="A22" s="25"/>
      <c r="B22" s="26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22"/>
    </row>
    <row r="23" spans="1:18" ht="15.75">
      <c r="A23" s="23" t="s">
        <v>34</v>
      </c>
      <c r="B23" s="28">
        <f>B14+B21</f>
        <v>-17.4</v>
      </c>
      <c r="C23" s="29">
        <f>C14+C21</f>
        <v>-22.410000000000004</v>
      </c>
      <c r="D23" s="29">
        <f>D14+D21</f>
        <v>3.299999999999997</v>
      </c>
      <c r="E23" s="30">
        <f aca="true" t="shared" si="2" ref="E23:R23">E14+E21</f>
        <v>15.32</v>
      </c>
      <c r="F23" s="30">
        <f t="shared" si="2"/>
        <v>14.199999999999996</v>
      </c>
      <c r="G23" s="30">
        <f t="shared" si="2"/>
        <v>26.130000000000003</v>
      </c>
      <c r="H23" s="30">
        <f t="shared" si="2"/>
        <v>15.099999999999994</v>
      </c>
      <c r="I23" s="30">
        <f t="shared" si="2"/>
        <v>-25.57</v>
      </c>
      <c r="J23" s="30">
        <f t="shared" si="2"/>
        <v>37.5</v>
      </c>
      <c r="K23" s="30">
        <f t="shared" si="2"/>
        <v>-30.7</v>
      </c>
      <c r="L23" s="30">
        <f t="shared" si="2"/>
        <v>-12</v>
      </c>
      <c r="M23" s="30">
        <f t="shared" si="2"/>
        <v>-16.6</v>
      </c>
      <c r="N23" s="30">
        <f t="shared" si="2"/>
        <v>-25.5</v>
      </c>
      <c r="O23" s="30">
        <f t="shared" si="2"/>
        <v>31.599999999999994</v>
      </c>
      <c r="P23" s="30">
        <f t="shared" si="2"/>
        <v>10.799999999999997</v>
      </c>
      <c r="Q23" s="31">
        <f t="shared" si="2"/>
        <v>-21.7</v>
      </c>
      <c r="R23" s="32">
        <f t="shared" si="2"/>
        <v>-33.13000000000005</v>
      </c>
    </row>
    <row r="24" spans="1:18" ht="15">
      <c r="A24" s="25"/>
      <c r="B24" s="26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22"/>
    </row>
    <row r="25" spans="1:18" ht="15">
      <c r="A25" s="25" t="s">
        <v>2</v>
      </c>
      <c r="B25" s="26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22"/>
    </row>
    <row r="26" spans="1:18" ht="15.75">
      <c r="A26" s="23" t="s">
        <v>35</v>
      </c>
      <c r="B26" s="28">
        <v>0.02</v>
      </c>
      <c r="C26" s="29">
        <v>0.03</v>
      </c>
      <c r="D26" s="29">
        <v>0.03</v>
      </c>
      <c r="E26" s="30">
        <v>0.05</v>
      </c>
      <c r="F26" s="30">
        <v>0.06</v>
      </c>
      <c r="G26" s="30">
        <v>0.07</v>
      </c>
      <c r="H26" s="30">
        <v>0.07</v>
      </c>
      <c r="I26" s="30">
        <v>0.04</v>
      </c>
      <c r="J26" s="30">
        <v>0.07</v>
      </c>
      <c r="K26" s="30">
        <v>0.06</v>
      </c>
      <c r="L26" s="30">
        <v>0.04</v>
      </c>
      <c r="M26" s="30">
        <v>0.03</v>
      </c>
      <c r="N26" s="30">
        <v>0.01</v>
      </c>
      <c r="O26" s="30">
        <v>0.04</v>
      </c>
      <c r="P26" s="30">
        <v>0.06</v>
      </c>
      <c r="Q26" s="31">
        <v>0.04</v>
      </c>
      <c r="R26" s="32">
        <f>SUM(I26:Q26)+C26+E26+G26</f>
        <v>0.5399999999999999</v>
      </c>
    </row>
    <row r="27" spans="1:18" ht="15">
      <c r="A27" s="25"/>
      <c r="B27" s="26"/>
      <c r="C27" s="19" t="s">
        <v>6</v>
      </c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22"/>
    </row>
    <row r="28" spans="1:18" ht="15.75">
      <c r="A28" s="23" t="s">
        <v>37</v>
      </c>
      <c r="B28" s="34">
        <f>B23+B26</f>
        <v>-17.38</v>
      </c>
      <c r="C28" s="35">
        <f>C23+C26</f>
        <v>-22.380000000000003</v>
      </c>
      <c r="D28" s="35">
        <f>D23+D26</f>
        <v>3.329999999999997</v>
      </c>
      <c r="E28" s="36">
        <f aca="true" t="shared" si="3" ref="E28:R28">E23+E26</f>
        <v>15.370000000000001</v>
      </c>
      <c r="F28" s="36">
        <f t="shared" si="3"/>
        <v>14.259999999999996</v>
      </c>
      <c r="G28" s="36">
        <f t="shared" si="3"/>
        <v>26.200000000000003</v>
      </c>
      <c r="H28" s="36">
        <f t="shared" si="3"/>
        <v>15.169999999999995</v>
      </c>
      <c r="I28" s="36">
        <f t="shared" si="3"/>
        <v>-25.53</v>
      </c>
      <c r="J28" s="36">
        <f t="shared" si="3"/>
        <v>37.57</v>
      </c>
      <c r="K28" s="36">
        <f t="shared" si="3"/>
        <v>-30.64</v>
      </c>
      <c r="L28" s="36">
        <f t="shared" si="3"/>
        <v>-11.96</v>
      </c>
      <c r="M28" s="36">
        <f t="shared" si="3"/>
        <v>-16.57</v>
      </c>
      <c r="N28" s="36">
        <f t="shared" si="3"/>
        <v>-25.49</v>
      </c>
      <c r="O28" s="36">
        <f t="shared" si="3"/>
        <v>31.639999999999993</v>
      </c>
      <c r="P28" s="36">
        <f t="shared" si="3"/>
        <v>10.859999999999998</v>
      </c>
      <c r="Q28" s="37">
        <f t="shared" si="3"/>
        <v>-21.66</v>
      </c>
      <c r="R28" s="38">
        <f t="shared" si="3"/>
        <v>-32.59000000000005</v>
      </c>
    </row>
    <row r="29" spans="1:18" ht="15.75">
      <c r="A29" s="25"/>
      <c r="B29" s="26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39"/>
      <c r="N29" s="39"/>
      <c r="O29" s="39"/>
      <c r="P29" s="39"/>
      <c r="Q29" s="40"/>
      <c r="R29" s="41"/>
    </row>
    <row r="30" spans="1:18" ht="15.75">
      <c r="A30" s="23" t="s">
        <v>38</v>
      </c>
      <c r="B30" s="26">
        <v>59.48</v>
      </c>
      <c r="C30" s="19">
        <v>59.48</v>
      </c>
      <c r="D30" s="19">
        <f aca="true" t="shared" si="4" ref="D30:I30">B31</f>
        <v>42.099999999999994</v>
      </c>
      <c r="E30" s="20">
        <f t="shared" si="4"/>
        <v>37.099999999999994</v>
      </c>
      <c r="F30" s="20">
        <f t="shared" si="4"/>
        <v>45.42999999999999</v>
      </c>
      <c r="G30" s="20">
        <f t="shared" si="4"/>
        <v>52.47</v>
      </c>
      <c r="H30" s="20">
        <f t="shared" si="4"/>
        <v>59.68999999999999</v>
      </c>
      <c r="I30" s="20">
        <f t="shared" si="4"/>
        <v>78.67</v>
      </c>
      <c r="J30" s="20">
        <f>I31</f>
        <v>53.14</v>
      </c>
      <c r="K30" s="20">
        <f aca="true" t="shared" si="5" ref="K30:Q30">J31</f>
        <v>90.71000000000001</v>
      </c>
      <c r="L30" s="20">
        <f t="shared" si="5"/>
        <v>60.07000000000001</v>
      </c>
      <c r="M30" s="20">
        <f t="shared" si="5"/>
        <v>48.11000000000001</v>
      </c>
      <c r="N30" s="20">
        <f t="shared" si="5"/>
        <v>31.540000000000006</v>
      </c>
      <c r="O30" s="20">
        <f t="shared" si="5"/>
        <v>6.050000000000008</v>
      </c>
      <c r="P30" s="20">
        <f t="shared" si="5"/>
        <v>37.69</v>
      </c>
      <c r="Q30" s="21">
        <f t="shared" si="5"/>
        <v>48.55</v>
      </c>
      <c r="R30" s="22">
        <f>B30</f>
        <v>59.48</v>
      </c>
    </row>
    <row r="31" spans="1:18" ht="15.75">
      <c r="A31" s="23" t="s">
        <v>39</v>
      </c>
      <c r="B31" s="34">
        <f>B30+B28</f>
        <v>42.099999999999994</v>
      </c>
      <c r="C31" s="35">
        <f>C30+C28</f>
        <v>37.099999999999994</v>
      </c>
      <c r="D31" s="35">
        <f>D30+D28</f>
        <v>45.42999999999999</v>
      </c>
      <c r="E31" s="36">
        <f aca="true" t="shared" si="6" ref="E31:R31">E30+E28</f>
        <v>52.47</v>
      </c>
      <c r="F31" s="36">
        <f t="shared" si="6"/>
        <v>59.68999999999999</v>
      </c>
      <c r="G31" s="36">
        <f t="shared" si="6"/>
        <v>78.67</v>
      </c>
      <c r="H31" s="36">
        <f t="shared" si="6"/>
        <v>74.85999999999999</v>
      </c>
      <c r="I31" s="36">
        <f t="shared" si="6"/>
        <v>53.14</v>
      </c>
      <c r="J31" s="36">
        <f t="shared" si="6"/>
        <v>90.71000000000001</v>
      </c>
      <c r="K31" s="36">
        <f t="shared" si="6"/>
        <v>60.07000000000001</v>
      </c>
      <c r="L31" s="36">
        <f t="shared" si="6"/>
        <v>48.11000000000001</v>
      </c>
      <c r="M31" s="36">
        <f t="shared" si="6"/>
        <v>31.540000000000006</v>
      </c>
      <c r="N31" s="36">
        <f t="shared" si="6"/>
        <v>6.050000000000008</v>
      </c>
      <c r="O31" s="36">
        <f t="shared" si="6"/>
        <v>37.69</v>
      </c>
      <c r="P31" s="36">
        <f t="shared" si="6"/>
        <v>48.55</v>
      </c>
      <c r="Q31" s="37">
        <f t="shared" si="6"/>
        <v>26.889999999999997</v>
      </c>
      <c r="R31" s="38">
        <f t="shared" si="6"/>
        <v>26.889999999999944</v>
      </c>
    </row>
    <row r="32" spans="1:18" ht="15.75">
      <c r="A32" s="23"/>
      <c r="B32" s="42"/>
      <c r="C32" s="43"/>
      <c r="D32" s="43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41"/>
    </row>
    <row r="33" spans="1:18" ht="15.75">
      <c r="A33" s="25" t="s">
        <v>5</v>
      </c>
      <c r="B33" s="26"/>
      <c r="C33" s="19"/>
      <c r="D33" s="19"/>
      <c r="E33" s="20"/>
      <c r="F33" s="20"/>
      <c r="G33" s="20"/>
      <c r="H33" s="20"/>
      <c r="I33" s="20"/>
      <c r="J33" s="20"/>
      <c r="K33" s="20"/>
      <c r="L33" s="39"/>
      <c r="M33" s="39"/>
      <c r="N33" s="20"/>
      <c r="O33" s="20"/>
      <c r="P33" s="20"/>
      <c r="Q33" s="21"/>
      <c r="R33" s="22"/>
    </row>
    <row r="34" spans="1:18" ht="15.75">
      <c r="A34" s="23" t="s">
        <v>40</v>
      </c>
      <c r="B34" s="42"/>
      <c r="C34" s="19"/>
      <c r="D34" s="19"/>
      <c r="E34" s="20"/>
      <c r="F34" s="20"/>
      <c r="G34" s="20"/>
      <c r="H34" s="20"/>
      <c r="I34" s="20"/>
      <c r="J34" s="20"/>
      <c r="K34" s="20"/>
      <c r="L34" s="39"/>
      <c r="M34" s="39"/>
      <c r="N34" s="20"/>
      <c r="O34" s="20"/>
      <c r="P34" s="20"/>
      <c r="Q34" s="21"/>
      <c r="R34" s="22"/>
    </row>
    <row r="35" spans="1:18" ht="15">
      <c r="A35" s="25" t="s">
        <v>58</v>
      </c>
      <c r="B35" s="26">
        <f>+B42-B40-B39-B38-B36</f>
        <v>-69.53000000000002</v>
      </c>
      <c r="C35" s="19">
        <f>+C42-C40-C39-C38-C36</f>
        <v>-74.53000000000002</v>
      </c>
      <c r="D35" s="26">
        <f>+D42-D40-D39-D38-D36</f>
        <v>-61.70000000000002</v>
      </c>
      <c r="E35" s="26">
        <f aca="true" t="shared" si="7" ref="E35:R35">+E42-E40-E39-E38-E36</f>
        <v>-54.66000000000001</v>
      </c>
      <c r="F35" s="26">
        <f t="shared" si="7"/>
        <v>-42.94000000000001</v>
      </c>
      <c r="G35" s="26">
        <f t="shared" si="7"/>
        <v>-23.960000000000008</v>
      </c>
      <c r="H35" s="26">
        <f t="shared" si="7"/>
        <v>-23.270000000000024</v>
      </c>
      <c r="I35" s="26">
        <f t="shared" si="7"/>
        <v>-36.94000000000001</v>
      </c>
      <c r="J35" s="26">
        <f t="shared" si="7"/>
        <v>5.130000000000003</v>
      </c>
      <c r="K35" s="26">
        <f t="shared" si="7"/>
        <v>-21.01</v>
      </c>
      <c r="L35" s="26">
        <f t="shared" si="7"/>
        <v>-28.470000000000002</v>
      </c>
      <c r="M35" s="26">
        <f t="shared" si="7"/>
        <v>-40.54</v>
      </c>
      <c r="N35" s="26">
        <f t="shared" si="7"/>
        <v>-61.53</v>
      </c>
      <c r="O35" s="26">
        <f t="shared" si="7"/>
        <v>-25.390000000000008</v>
      </c>
      <c r="P35" s="26">
        <f t="shared" si="7"/>
        <v>-10.030000000000012</v>
      </c>
      <c r="Q35" s="27">
        <f t="shared" si="7"/>
        <v>-27.19000000000001</v>
      </c>
      <c r="R35" s="22">
        <f t="shared" si="7"/>
        <v>-27.19000000000006</v>
      </c>
    </row>
    <row r="36" spans="1:18" ht="15">
      <c r="A36" s="25" t="s">
        <v>59</v>
      </c>
      <c r="B36" s="26">
        <f>79.79-4.5</f>
        <v>75.29</v>
      </c>
      <c r="C36" s="44">
        <f>79.79-4.5</f>
        <v>75.29</v>
      </c>
      <c r="D36" s="19">
        <f>75.29-4.5</f>
        <v>70.79</v>
      </c>
      <c r="E36" s="19">
        <f>75.29-4.5</f>
        <v>70.79</v>
      </c>
      <c r="F36" s="20">
        <f>70.79-4.5</f>
        <v>66.29</v>
      </c>
      <c r="G36" s="20">
        <f>70.79-4.5</f>
        <v>66.29</v>
      </c>
      <c r="H36" s="20">
        <f>66.29-4.5</f>
        <v>61.790000000000006</v>
      </c>
      <c r="I36" s="20">
        <f>66.29-4.5</f>
        <v>61.790000000000006</v>
      </c>
      <c r="J36" s="20">
        <f>H36-4.5</f>
        <v>57.290000000000006</v>
      </c>
      <c r="K36" s="20">
        <f aca="true" t="shared" si="8" ref="K36:Q36">J36-4.5</f>
        <v>52.790000000000006</v>
      </c>
      <c r="L36" s="20">
        <f t="shared" si="8"/>
        <v>48.290000000000006</v>
      </c>
      <c r="M36" s="20">
        <f t="shared" si="8"/>
        <v>43.790000000000006</v>
      </c>
      <c r="N36" s="20">
        <f t="shared" si="8"/>
        <v>39.290000000000006</v>
      </c>
      <c r="O36" s="20">
        <f t="shared" si="8"/>
        <v>34.790000000000006</v>
      </c>
      <c r="P36" s="20">
        <f t="shared" si="8"/>
        <v>30.290000000000006</v>
      </c>
      <c r="Q36" s="21">
        <f t="shared" si="8"/>
        <v>25.790000000000006</v>
      </c>
      <c r="R36" s="22">
        <f>Q36</f>
        <v>25.790000000000006</v>
      </c>
    </row>
    <row r="37" spans="1:18" ht="15">
      <c r="A37" s="25" t="s">
        <v>43</v>
      </c>
      <c r="B37" s="26"/>
      <c r="C37" s="19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1"/>
      <c r="R37" s="22"/>
    </row>
    <row r="38" spans="1:18" ht="15">
      <c r="A38" s="25" t="s">
        <v>44</v>
      </c>
      <c r="B38" s="26">
        <v>0.5</v>
      </c>
      <c r="C38" s="44">
        <v>0.5</v>
      </c>
      <c r="D38" s="27">
        <v>0.5</v>
      </c>
      <c r="E38" s="27">
        <v>0.5</v>
      </c>
      <c r="F38" s="27">
        <v>0.5</v>
      </c>
      <c r="G38" s="27">
        <v>0.5</v>
      </c>
      <c r="H38" s="27">
        <v>0.5</v>
      </c>
      <c r="I38" s="27">
        <v>0.8</v>
      </c>
      <c r="J38" s="27">
        <v>0.8</v>
      </c>
      <c r="K38" s="27">
        <v>0.8</v>
      </c>
      <c r="L38" s="27">
        <v>0.8</v>
      </c>
      <c r="M38" s="27">
        <v>0.8</v>
      </c>
      <c r="N38" s="27">
        <v>0.8</v>
      </c>
      <c r="O38" s="27">
        <v>0.8</v>
      </c>
      <c r="P38" s="27">
        <v>0.8</v>
      </c>
      <c r="Q38" s="27">
        <v>0.8</v>
      </c>
      <c r="R38" s="22">
        <v>0.8</v>
      </c>
    </row>
    <row r="39" spans="1:18" ht="15">
      <c r="A39" s="25" t="s">
        <v>45</v>
      </c>
      <c r="B39" s="26">
        <v>23.84</v>
      </c>
      <c r="C39" s="44">
        <v>23.84</v>
      </c>
      <c r="D39" s="27">
        <v>23.84</v>
      </c>
      <c r="E39" s="27">
        <v>23.84</v>
      </c>
      <c r="F39" s="27">
        <v>23.84</v>
      </c>
      <c r="G39" s="27">
        <v>23.84</v>
      </c>
      <c r="H39" s="27">
        <v>23.84</v>
      </c>
      <c r="I39" s="27">
        <v>15.49</v>
      </c>
      <c r="J39" s="27">
        <v>15.49</v>
      </c>
      <c r="K39" s="27">
        <v>15.49</v>
      </c>
      <c r="L39" s="27">
        <v>15.49</v>
      </c>
      <c r="M39" s="27">
        <v>15.49</v>
      </c>
      <c r="N39" s="27">
        <v>15.49</v>
      </c>
      <c r="O39" s="27">
        <v>15.49</v>
      </c>
      <c r="P39" s="27">
        <v>15.49</v>
      </c>
      <c r="Q39" s="27">
        <v>15.49</v>
      </c>
      <c r="R39" s="22">
        <v>15.49</v>
      </c>
    </row>
    <row r="40" spans="1:18" ht="15">
      <c r="A40" s="25" t="s">
        <v>46</v>
      </c>
      <c r="B40" s="26">
        <v>12</v>
      </c>
      <c r="C40" s="19">
        <v>12</v>
      </c>
      <c r="D40" s="19">
        <v>12</v>
      </c>
      <c r="E40" s="20">
        <v>12</v>
      </c>
      <c r="F40" s="20">
        <v>12</v>
      </c>
      <c r="G40" s="20">
        <v>12</v>
      </c>
      <c r="H40" s="20">
        <v>12</v>
      </c>
      <c r="I40" s="20">
        <v>12</v>
      </c>
      <c r="J40" s="20">
        <v>12</v>
      </c>
      <c r="K40" s="20">
        <v>12</v>
      </c>
      <c r="L40" s="20">
        <v>12</v>
      </c>
      <c r="M40" s="20">
        <v>12</v>
      </c>
      <c r="N40" s="20">
        <v>12</v>
      </c>
      <c r="O40" s="20">
        <v>12</v>
      </c>
      <c r="P40" s="20">
        <v>12</v>
      </c>
      <c r="Q40" s="21">
        <v>12</v>
      </c>
      <c r="R40" s="22">
        <v>12</v>
      </c>
    </row>
    <row r="41" spans="1:18" ht="15">
      <c r="A41" s="25"/>
      <c r="B41" s="26"/>
      <c r="C41" s="19"/>
      <c r="D41" s="19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/>
      <c r="R41" s="22"/>
    </row>
    <row r="42" spans="1:18" ht="15.75">
      <c r="A42" s="23" t="s">
        <v>3</v>
      </c>
      <c r="B42" s="34">
        <f>B31</f>
        <v>42.099999999999994</v>
      </c>
      <c r="C42" s="35">
        <f>C31</f>
        <v>37.099999999999994</v>
      </c>
      <c r="D42" s="35">
        <f>D31</f>
        <v>45.42999999999999</v>
      </c>
      <c r="E42" s="36">
        <f aca="true" t="shared" si="9" ref="E42:R42">E31</f>
        <v>52.47</v>
      </c>
      <c r="F42" s="36">
        <f t="shared" si="9"/>
        <v>59.68999999999999</v>
      </c>
      <c r="G42" s="36">
        <f>G31</f>
        <v>78.67</v>
      </c>
      <c r="H42" s="36">
        <f t="shared" si="9"/>
        <v>74.85999999999999</v>
      </c>
      <c r="I42" s="36">
        <f>I31</f>
        <v>53.14</v>
      </c>
      <c r="J42" s="36">
        <f t="shared" si="9"/>
        <v>90.71000000000001</v>
      </c>
      <c r="K42" s="36">
        <f t="shared" si="9"/>
        <v>60.07000000000001</v>
      </c>
      <c r="L42" s="36">
        <f t="shared" si="9"/>
        <v>48.11000000000001</v>
      </c>
      <c r="M42" s="36">
        <f t="shared" si="9"/>
        <v>31.540000000000006</v>
      </c>
      <c r="N42" s="36">
        <f t="shared" si="9"/>
        <v>6.050000000000008</v>
      </c>
      <c r="O42" s="36">
        <f t="shared" si="9"/>
        <v>37.69</v>
      </c>
      <c r="P42" s="36">
        <f t="shared" si="9"/>
        <v>48.55</v>
      </c>
      <c r="Q42" s="37">
        <f t="shared" si="9"/>
        <v>26.889999999999997</v>
      </c>
      <c r="R42" s="38">
        <f t="shared" si="9"/>
        <v>26.889999999999944</v>
      </c>
    </row>
    <row r="43" spans="1:18" ht="15.75">
      <c r="A43" s="23"/>
      <c r="B43" s="42"/>
      <c r="C43" s="43"/>
      <c r="D43" s="43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41"/>
    </row>
    <row r="44" spans="1:18" ht="15.75">
      <c r="A44" s="25" t="s">
        <v>47</v>
      </c>
      <c r="B44" s="26"/>
      <c r="C44" s="43"/>
      <c r="D44" s="43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0"/>
      <c r="R44" s="41"/>
    </row>
    <row r="45" spans="1:18" ht="15">
      <c r="A45" s="25" t="s">
        <v>48</v>
      </c>
      <c r="B45" s="26">
        <v>30</v>
      </c>
      <c r="C45" s="45">
        <f>'[1]Split of Invests'!F16</f>
        <v>9.095309213752518</v>
      </c>
      <c r="D45" s="45">
        <v>30</v>
      </c>
      <c r="E45" s="46">
        <f>'[1]Split of Invests'!H16</f>
        <v>14.95386790745767</v>
      </c>
      <c r="F45" s="47">
        <v>30</v>
      </c>
      <c r="G45" s="47">
        <f>'[1]Split of Invests'!J16</f>
        <v>30.0679162761637</v>
      </c>
      <c r="H45" s="47">
        <v>30</v>
      </c>
      <c r="I45" s="47">
        <v>15.17</v>
      </c>
      <c r="J45" s="47">
        <v>30</v>
      </c>
      <c r="K45" s="47">
        <v>30</v>
      </c>
      <c r="L45" s="47">
        <v>30</v>
      </c>
      <c r="M45" s="47">
        <v>31.54</v>
      </c>
      <c r="N45" s="47">
        <v>6.05</v>
      </c>
      <c r="O45" s="47">
        <v>37.69</v>
      </c>
      <c r="P45" s="47">
        <v>30</v>
      </c>
      <c r="Q45" s="48">
        <v>26.89</v>
      </c>
      <c r="R45" s="22">
        <v>26.89</v>
      </c>
    </row>
    <row r="46" spans="1:18" ht="15">
      <c r="A46" s="25" t="s">
        <v>49</v>
      </c>
      <c r="B46" s="46">
        <f>B48-B45</f>
        <v>12.099999999999994</v>
      </c>
      <c r="C46" s="45">
        <f>'[1]Split of Invests'!F15</f>
        <v>27.974690786247475</v>
      </c>
      <c r="D46" s="46">
        <f>D48-D45</f>
        <v>15.429999999999993</v>
      </c>
      <c r="E46" s="47">
        <f>'[1]Split of Invests'!H15</f>
        <v>37.43613209254232</v>
      </c>
      <c r="F46" s="47">
        <f aca="true" t="shared" si="10" ref="F46:R46">F48-F45</f>
        <v>29.68999999999999</v>
      </c>
      <c r="G46" s="47">
        <f>'[1]Split of Invests'!J15</f>
        <v>48.452083723836296</v>
      </c>
      <c r="H46" s="47">
        <f t="shared" si="10"/>
        <v>44.859999999999985</v>
      </c>
      <c r="I46" s="47">
        <f t="shared" si="10"/>
        <v>37.97</v>
      </c>
      <c r="J46" s="47">
        <f t="shared" si="10"/>
        <v>60.71000000000001</v>
      </c>
      <c r="K46" s="47">
        <f t="shared" si="10"/>
        <v>30.070000000000007</v>
      </c>
      <c r="L46" s="47">
        <f t="shared" si="10"/>
        <v>18.110000000000007</v>
      </c>
      <c r="M46" s="47">
        <f t="shared" si="10"/>
        <v>0</v>
      </c>
      <c r="N46" s="47">
        <f t="shared" si="10"/>
        <v>7.993605777301127E-15</v>
      </c>
      <c r="O46" s="47">
        <f t="shared" si="10"/>
        <v>0</v>
      </c>
      <c r="P46" s="47">
        <f t="shared" si="10"/>
        <v>18.549999999999997</v>
      </c>
      <c r="Q46" s="48">
        <f t="shared" si="10"/>
        <v>0</v>
      </c>
      <c r="R46" s="49">
        <f t="shared" si="10"/>
        <v>-5.684341886080802E-14</v>
      </c>
    </row>
    <row r="47" spans="1:18" ht="15.75" thickBot="1">
      <c r="A47" s="25"/>
      <c r="B47" s="46"/>
      <c r="C47" s="45"/>
      <c r="D47" s="45"/>
      <c r="E47" s="47"/>
      <c r="F47" s="48"/>
      <c r="G47" s="65"/>
      <c r="H47" s="45"/>
      <c r="I47" s="45"/>
      <c r="J47" s="47"/>
      <c r="K47" s="47"/>
      <c r="L47" s="47"/>
      <c r="M47" s="47"/>
      <c r="N47" s="47"/>
      <c r="O47" s="47"/>
      <c r="P47" s="47"/>
      <c r="Q47" s="48"/>
      <c r="R47" s="49"/>
    </row>
    <row r="48" spans="1:18" ht="16.5" thickBot="1">
      <c r="A48" s="50" t="s">
        <v>3</v>
      </c>
      <c r="B48" s="51">
        <f>B42</f>
        <v>42.099999999999994</v>
      </c>
      <c r="C48" s="52">
        <f>C42</f>
        <v>37.099999999999994</v>
      </c>
      <c r="D48" s="52">
        <f>D42</f>
        <v>45.42999999999999</v>
      </c>
      <c r="E48" s="53">
        <f aca="true" t="shared" si="11" ref="E48:R48">E42</f>
        <v>52.47</v>
      </c>
      <c r="F48" s="54">
        <f t="shared" si="11"/>
        <v>59.68999999999999</v>
      </c>
      <c r="G48" s="55">
        <f>G42</f>
        <v>78.67</v>
      </c>
      <c r="H48" s="52">
        <f t="shared" si="11"/>
        <v>74.85999999999999</v>
      </c>
      <c r="I48" s="52">
        <f>I42</f>
        <v>53.14</v>
      </c>
      <c r="J48" s="53">
        <f t="shared" si="11"/>
        <v>90.71000000000001</v>
      </c>
      <c r="K48" s="53">
        <f t="shared" si="11"/>
        <v>60.07000000000001</v>
      </c>
      <c r="L48" s="53">
        <f t="shared" si="11"/>
        <v>48.11000000000001</v>
      </c>
      <c r="M48" s="53">
        <f t="shared" si="11"/>
        <v>31.540000000000006</v>
      </c>
      <c r="N48" s="53">
        <f t="shared" si="11"/>
        <v>6.050000000000008</v>
      </c>
      <c r="O48" s="53">
        <f t="shared" si="11"/>
        <v>37.69</v>
      </c>
      <c r="P48" s="53">
        <f t="shared" si="11"/>
        <v>48.55</v>
      </c>
      <c r="Q48" s="56">
        <f t="shared" si="11"/>
        <v>26.889999999999997</v>
      </c>
      <c r="R48" s="57">
        <f t="shared" si="11"/>
        <v>26.889999999999944</v>
      </c>
    </row>
    <row r="49" spans="1:18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.75">
      <c r="A50" s="68" t="s">
        <v>60</v>
      </c>
      <c r="B50" s="68"/>
      <c r="C50" s="68"/>
      <c r="D50" s="68"/>
      <c r="E50" s="68"/>
      <c r="F50" s="68"/>
      <c r="G50" s="68"/>
      <c r="H50" s="68"/>
      <c r="I50" s="68"/>
      <c r="J50" s="68"/>
      <c r="K50" s="58"/>
      <c r="L50" s="58"/>
      <c r="M50" s="58"/>
      <c r="N50" s="69"/>
      <c r="O50" s="69"/>
      <c r="P50" s="3"/>
      <c r="Q50" s="3"/>
      <c r="R50" s="3"/>
    </row>
    <row r="51" spans="1:18" ht="15.75">
      <c r="A51" s="68" t="s">
        <v>61</v>
      </c>
      <c r="B51" s="68"/>
      <c r="C51" s="68"/>
      <c r="D51" s="68"/>
      <c r="E51" s="68"/>
      <c r="F51" s="68"/>
      <c r="G51" s="68"/>
      <c r="H51" s="68"/>
      <c r="I51" s="68"/>
      <c r="J51" s="68"/>
      <c r="K51" s="58"/>
      <c r="L51" s="58"/>
      <c r="M51" s="58"/>
      <c r="N51" s="69"/>
      <c r="O51" s="69"/>
      <c r="P51" s="3"/>
      <c r="Q51" s="3"/>
      <c r="R51" s="3"/>
    </row>
    <row r="52" spans="1:18" ht="15.75">
      <c r="A52" s="68" t="s">
        <v>62</v>
      </c>
      <c r="B52" s="68"/>
      <c r="C52" s="68"/>
      <c r="D52" s="68"/>
      <c r="E52" s="68"/>
      <c r="F52" s="68"/>
      <c r="G52" s="68"/>
      <c r="H52" s="68"/>
      <c r="I52" s="68"/>
      <c r="J52" s="68"/>
      <c r="K52" s="58"/>
      <c r="L52" s="58"/>
      <c r="M52" s="58"/>
      <c r="N52" s="69"/>
      <c r="O52" s="69"/>
      <c r="P52" s="3"/>
      <c r="Q52" s="3"/>
      <c r="R52" s="3"/>
    </row>
    <row r="53" spans="1:18" ht="15.75">
      <c r="A53" s="63" t="s">
        <v>63</v>
      </c>
      <c r="B53" s="68"/>
      <c r="C53" s="70"/>
      <c r="D53" s="70"/>
      <c r="E53" s="70"/>
      <c r="F53" s="64"/>
      <c r="G53" s="64"/>
      <c r="H53" s="64"/>
      <c r="I53" s="64"/>
      <c r="J53" s="64"/>
      <c r="K53" s="71"/>
      <c r="L53" s="71"/>
      <c r="M53" s="69"/>
      <c r="N53" s="69"/>
      <c r="O53" s="69"/>
      <c r="P53" s="3"/>
      <c r="Q53" s="3"/>
      <c r="R53" s="3"/>
    </row>
    <row r="54" spans="1:18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1:18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ht="12.75">
      <c r="A79" s="58"/>
      <c r="B79" s="58"/>
      <c r="C79" s="58"/>
      <c r="D79" s="58"/>
      <c r="E79" s="58"/>
      <c r="F79" s="59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ht="12.7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</row>
    <row r="88" spans="1:18" ht="12.7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</row>
    <row r="89" spans="1:18" ht="12.7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</row>
  </sheetData>
  <printOptions/>
  <pageMargins left="0.75" right="0.75" top="1" bottom="1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4"/>
  <sheetViews>
    <sheetView workbookViewId="0" topLeftCell="A1">
      <selection activeCell="I5" sqref="I5"/>
    </sheetView>
  </sheetViews>
  <sheetFormatPr defaultColWidth="9.140625" defaultRowHeight="12.75"/>
  <cols>
    <col min="1" max="1" width="49.421875" style="0" customWidth="1"/>
    <col min="2" max="2" width="10.28125" style="0" customWidth="1"/>
    <col min="3" max="3" width="9.00390625" style="0" customWidth="1"/>
    <col min="4" max="4" width="10.8515625" style="0" customWidth="1"/>
    <col min="5" max="5" width="10.140625" style="0" customWidth="1"/>
    <col min="6" max="6" width="10.28125" style="0" customWidth="1"/>
    <col min="7" max="7" width="8.8515625" style="0" customWidth="1"/>
    <col min="8" max="10" width="10.28125" style="0" customWidth="1"/>
    <col min="11" max="11" width="12.00390625" style="0" customWidth="1"/>
    <col min="12" max="12" width="10.28125" style="0" customWidth="1"/>
    <col min="13" max="13" width="11.8515625" style="0" customWidth="1"/>
    <col min="14" max="14" width="12.421875" style="0" bestFit="1" customWidth="1"/>
    <col min="15" max="15" width="11.57421875" style="0" customWidth="1"/>
    <col min="16" max="16" width="11.8515625" style="0" customWidth="1"/>
    <col min="17" max="17" width="11.8515625" style="0" bestFit="1" customWidth="1"/>
    <col min="18" max="18" width="12.00390625" style="0" customWidth="1"/>
  </cols>
  <sheetData>
    <row r="1" spans="1:18" ht="15.75">
      <c r="A1" s="1" t="s">
        <v>65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R1" s="1" t="s">
        <v>64</v>
      </c>
    </row>
    <row r="2" spans="1:17" ht="15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0" ht="15.75">
      <c r="A4" s="4"/>
      <c r="B4" s="1" t="s">
        <v>8</v>
      </c>
      <c r="C4" s="5" t="s">
        <v>10</v>
      </c>
      <c r="D4" s="5" t="s">
        <v>8</v>
      </c>
      <c r="E4" s="5" t="s">
        <v>10</v>
      </c>
      <c r="F4" s="5" t="s">
        <v>8</v>
      </c>
      <c r="G4" s="5" t="s">
        <v>10</v>
      </c>
      <c r="H4" s="5" t="s">
        <v>8</v>
      </c>
      <c r="I4" s="5" t="s">
        <v>10</v>
      </c>
      <c r="J4" s="5" t="s">
        <v>8</v>
      </c>
      <c r="K4" s="5" t="s">
        <v>8</v>
      </c>
      <c r="L4" s="5" t="s">
        <v>8</v>
      </c>
      <c r="M4" s="5" t="s">
        <v>8</v>
      </c>
      <c r="N4" s="5" t="s">
        <v>8</v>
      </c>
      <c r="O4" s="5" t="s">
        <v>8</v>
      </c>
      <c r="P4" s="5" t="s">
        <v>8</v>
      </c>
      <c r="Q4" s="5" t="s">
        <v>8</v>
      </c>
      <c r="R4" s="1"/>
      <c r="S4" s="58"/>
      <c r="T4" s="58"/>
    </row>
    <row r="5" spans="1:20" ht="15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8"/>
      <c r="T5" s="58"/>
    </row>
    <row r="6" spans="1:20" ht="16.5" thickBot="1">
      <c r="A6" s="6" t="s">
        <v>13</v>
      </c>
      <c r="B6" s="7" t="s">
        <v>14</v>
      </c>
      <c r="C6" s="8" t="s">
        <v>14</v>
      </c>
      <c r="D6" s="7" t="s">
        <v>15</v>
      </c>
      <c r="E6" s="8" t="s">
        <v>15</v>
      </c>
      <c r="F6" s="9" t="s">
        <v>16</v>
      </c>
      <c r="G6" s="9" t="s">
        <v>16</v>
      </c>
      <c r="H6" s="10" t="s">
        <v>17</v>
      </c>
      <c r="I6" s="10" t="s">
        <v>17</v>
      </c>
      <c r="J6" s="11" t="s">
        <v>18</v>
      </c>
      <c r="K6" s="11" t="s">
        <v>19</v>
      </c>
      <c r="L6" s="11" t="s">
        <v>20</v>
      </c>
      <c r="M6" s="11" t="s">
        <v>21</v>
      </c>
      <c r="N6" s="11" t="s">
        <v>22</v>
      </c>
      <c r="O6" s="11" t="s">
        <v>23</v>
      </c>
      <c r="P6" s="11" t="s">
        <v>24</v>
      </c>
      <c r="Q6" s="12" t="s">
        <v>25</v>
      </c>
      <c r="R6" s="13" t="s">
        <v>0</v>
      </c>
      <c r="S6" s="58"/>
      <c r="T6" s="58"/>
    </row>
    <row r="7" spans="1:20" ht="15.75" thickBot="1">
      <c r="A7" s="4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58"/>
      <c r="T7" s="58"/>
    </row>
    <row r="8" spans="1:20" ht="15">
      <c r="A8" s="17" t="s">
        <v>1</v>
      </c>
      <c r="B8" s="18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60"/>
      <c r="S8" s="58"/>
      <c r="T8" s="58"/>
    </row>
    <row r="9" spans="1:18" ht="15.75">
      <c r="A9" s="23" t="s">
        <v>36</v>
      </c>
      <c r="B9" s="24"/>
      <c r="C9" s="19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22"/>
    </row>
    <row r="10" spans="1:18" ht="15">
      <c r="A10" s="25" t="s">
        <v>26</v>
      </c>
      <c r="B10" s="18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22"/>
    </row>
    <row r="11" spans="1:18" ht="15">
      <c r="A11" s="25" t="s">
        <v>27</v>
      </c>
      <c r="B11" s="26">
        <v>12</v>
      </c>
      <c r="C11" s="19">
        <f>10.59+2.76</f>
        <v>13.35</v>
      </c>
      <c r="D11" s="19">
        <v>32</v>
      </c>
      <c r="E11" s="20">
        <v>42.09</v>
      </c>
      <c r="F11" s="20">
        <v>40.4</v>
      </c>
      <c r="G11" s="20">
        <v>54.84</v>
      </c>
      <c r="H11" s="20">
        <v>43.3</v>
      </c>
      <c r="I11" s="20">
        <v>4.18</v>
      </c>
      <c r="J11" s="20">
        <v>70.2</v>
      </c>
      <c r="K11" s="20">
        <v>2</v>
      </c>
      <c r="L11" s="20">
        <v>20.7</v>
      </c>
      <c r="M11" s="20">
        <v>6.6</v>
      </c>
      <c r="N11" s="20">
        <v>2.2</v>
      </c>
      <c r="O11" s="20">
        <v>64.3</v>
      </c>
      <c r="P11" s="20">
        <v>38.5</v>
      </c>
      <c r="Q11" s="21">
        <v>21</v>
      </c>
      <c r="R11" s="22">
        <f>SUM(I11:Q11)+C11+E11+G11</f>
        <v>339.96000000000004</v>
      </c>
    </row>
    <row r="12" spans="1:18" ht="15">
      <c r="A12" s="25" t="s">
        <v>57</v>
      </c>
      <c r="B12" s="26">
        <v>1.3</v>
      </c>
      <c r="C12" s="19">
        <v>1.8</v>
      </c>
      <c r="D12" s="26">
        <v>1.3</v>
      </c>
      <c r="E12" s="26">
        <v>0.61</v>
      </c>
      <c r="F12" s="26">
        <v>1.3</v>
      </c>
      <c r="G12" s="26">
        <v>0</v>
      </c>
      <c r="H12" s="26">
        <v>1.3</v>
      </c>
      <c r="I12" s="26">
        <v>0.72</v>
      </c>
      <c r="J12" s="26">
        <v>1.3</v>
      </c>
      <c r="K12" s="26">
        <v>1.3</v>
      </c>
      <c r="L12" s="26">
        <v>1.3</v>
      </c>
      <c r="M12" s="26">
        <v>1.3</v>
      </c>
      <c r="N12" s="26">
        <v>1.3</v>
      </c>
      <c r="O12" s="26">
        <v>1.3</v>
      </c>
      <c r="P12" s="26">
        <v>1.3</v>
      </c>
      <c r="Q12" s="27">
        <v>1.3</v>
      </c>
      <c r="R12" s="22">
        <f>SUM(I12:Q12)+C12+E12+G12</f>
        <v>13.530000000000001</v>
      </c>
    </row>
    <row r="13" spans="1:18" ht="15">
      <c r="A13" s="25" t="s">
        <v>29</v>
      </c>
      <c r="B13" s="26">
        <v>0.3</v>
      </c>
      <c r="C13" s="19">
        <v>0</v>
      </c>
      <c r="D13" s="26">
        <v>1</v>
      </c>
      <c r="E13" s="26">
        <v>0.22</v>
      </c>
      <c r="F13" s="26">
        <v>1.5</v>
      </c>
      <c r="G13" s="26"/>
      <c r="H13" s="26">
        <v>1.5</v>
      </c>
      <c r="I13" s="26">
        <v>0.47</v>
      </c>
      <c r="J13" s="26">
        <v>1.5</v>
      </c>
      <c r="K13" s="26">
        <v>1.5</v>
      </c>
      <c r="L13" s="26">
        <v>1.5</v>
      </c>
      <c r="M13" s="26">
        <v>1.5</v>
      </c>
      <c r="N13" s="26">
        <v>1.5</v>
      </c>
      <c r="O13" s="26">
        <v>1.5</v>
      </c>
      <c r="P13" s="26">
        <v>1.5</v>
      </c>
      <c r="Q13" s="27">
        <v>1.5</v>
      </c>
      <c r="R13" s="22">
        <f>SUM(I13:Q13)+C13+E13+G13</f>
        <v>12.69</v>
      </c>
    </row>
    <row r="14" spans="1:18" ht="15">
      <c r="A14" s="25"/>
      <c r="B14" s="2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44"/>
      <c r="R14" s="22"/>
    </row>
    <row r="15" spans="1:18" ht="15.75">
      <c r="A15" s="23" t="s">
        <v>0</v>
      </c>
      <c r="B15" s="28">
        <f>SUM(B11:B13)</f>
        <v>13.600000000000001</v>
      </c>
      <c r="C15" s="29">
        <f>SUM(C11:C13)</f>
        <v>15.15</v>
      </c>
      <c r="D15" s="29">
        <f>SUM(D11:D13)</f>
        <v>34.3</v>
      </c>
      <c r="E15" s="30">
        <f aca="true" t="shared" si="0" ref="E15:Q15">SUM(E11:E13)</f>
        <v>42.92</v>
      </c>
      <c r="F15" s="30">
        <f t="shared" si="0"/>
        <v>43.199999999999996</v>
      </c>
      <c r="G15" s="30">
        <f t="shared" si="0"/>
        <v>54.84</v>
      </c>
      <c r="H15" s="30">
        <f t="shared" si="0"/>
        <v>46.099999999999994</v>
      </c>
      <c r="I15" s="30">
        <f t="shared" si="0"/>
        <v>5.369999999999999</v>
      </c>
      <c r="J15" s="30">
        <f t="shared" si="0"/>
        <v>73</v>
      </c>
      <c r="K15" s="30">
        <f t="shared" si="0"/>
        <v>4.8</v>
      </c>
      <c r="L15" s="30">
        <f t="shared" si="0"/>
        <v>23.5</v>
      </c>
      <c r="M15" s="30">
        <f t="shared" si="0"/>
        <v>9.399999999999999</v>
      </c>
      <c r="N15" s="30">
        <f t="shared" si="0"/>
        <v>5</v>
      </c>
      <c r="O15" s="30">
        <f t="shared" si="0"/>
        <v>67.1</v>
      </c>
      <c r="P15" s="30">
        <f t="shared" si="0"/>
        <v>41.3</v>
      </c>
      <c r="Q15" s="31">
        <f t="shared" si="0"/>
        <v>23.8</v>
      </c>
      <c r="R15" s="32">
        <f>SUM(I15:Q15)+C15+E15+G15</f>
        <v>366.17999999999995</v>
      </c>
    </row>
    <row r="16" spans="1:18" ht="15">
      <c r="A16" s="25"/>
      <c r="B16" s="26"/>
      <c r="C16" s="19"/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22"/>
    </row>
    <row r="17" spans="1:18" ht="15">
      <c r="A17" s="25" t="s">
        <v>30</v>
      </c>
      <c r="B17" s="26"/>
      <c r="C17" s="19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22"/>
    </row>
    <row r="18" spans="1:18" ht="15">
      <c r="A18" s="25" t="s">
        <v>31</v>
      </c>
      <c r="B18" s="26">
        <v>-16</v>
      </c>
      <c r="C18" s="19">
        <f>-8.41-8.38</f>
        <v>-16.79</v>
      </c>
      <c r="D18" s="26">
        <v>-16</v>
      </c>
      <c r="E18" s="26">
        <f>-8.4-7.28</f>
        <v>-15.68</v>
      </c>
      <c r="F18" s="26">
        <v>-16</v>
      </c>
      <c r="G18" s="26">
        <v>-15.85</v>
      </c>
      <c r="H18" s="26">
        <v>-16</v>
      </c>
      <c r="I18" s="26">
        <v>-15.92</v>
      </c>
      <c r="J18" s="26">
        <v>-16</v>
      </c>
      <c r="K18" s="26">
        <v>-16</v>
      </c>
      <c r="L18" s="26">
        <v>-16</v>
      </c>
      <c r="M18" s="26">
        <v>-16</v>
      </c>
      <c r="N18" s="26">
        <v>-16</v>
      </c>
      <c r="O18" s="26">
        <v>-16</v>
      </c>
      <c r="P18" s="26">
        <v>-16</v>
      </c>
      <c r="Q18" s="27">
        <v>-16</v>
      </c>
      <c r="R18" s="22">
        <f>SUM(I18:Q18)+C18+E18+G18</f>
        <v>-192.24</v>
      </c>
    </row>
    <row r="19" spans="1:18" ht="15">
      <c r="A19" s="25" t="s">
        <v>32</v>
      </c>
      <c r="B19" s="26">
        <f>-15+4.5</f>
        <v>-10.5</v>
      </c>
      <c r="C19" s="19">
        <v>-20.77</v>
      </c>
      <c r="D19" s="26">
        <f>-15+4.5</f>
        <v>-10.5</v>
      </c>
      <c r="E19" s="26">
        <f>-11.92+2.5</f>
        <v>-9.42</v>
      </c>
      <c r="F19" s="26">
        <f>-13+4.5</f>
        <v>-8.5</v>
      </c>
      <c r="G19" s="26">
        <v>-12.86</v>
      </c>
      <c r="H19" s="26">
        <f>-15+4.5</f>
        <v>-10.5</v>
      </c>
      <c r="I19" s="26">
        <v>-10.52</v>
      </c>
      <c r="J19" s="26">
        <f>-15+4.5</f>
        <v>-10.5</v>
      </c>
      <c r="K19" s="26">
        <f>-15+4.5</f>
        <v>-10.5</v>
      </c>
      <c r="L19" s="26">
        <f>-15+4.5</f>
        <v>-10.5</v>
      </c>
      <c r="M19" s="26">
        <v>-3</v>
      </c>
      <c r="N19" s="26">
        <v>-5.5</v>
      </c>
      <c r="O19" s="26">
        <f>-15+4.5</f>
        <v>-10.5</v>
      </c>
      <c r="P19" s="26">
        <f>-10+4.5</f>
        <v>-5.5</v>
      </c>
      <c r="Q19" s="27">
        <f>-25+4.5</f>
        <v>-20.5</v>
      </c>
      <c r="R19" s="22">
        <f>SUM(I19:Q19)+C19+E19+G19</f>
        <v>-130.07</v>
      </c>
    </row>
    <row r="20" spans="1:18" ht="15">
      <c r="A20" s="25" t="s">
        <v>33</v>
      </c>
      <c r="B20" s="26">
        <v>-4.5</v>
      </c>
      <c r="C20" s="19">
        <v>0</v>
      </c>
      <c r="D20" s="19">
        <v>-4.5</v>
      </c>
      <c r="E20" s="19">
        <v>-2.5</v>
      </c>
      <c r="F20" s="19">
        <v>-4.5</v>
      </c>
      <c r="G20" s="19">
        <v>0</v>
      </c>
      <c r="H20" s="19">
        <v>-4.5</v>
      </c>
      <c r="I20" s="19">
        <v>-4.5</v>
      </c>
      <c r="J20" s="19">
        <v>-9</v>
      </c>
      <c r="K20" s="19">
        <v>-9</v>
      </c>
      <c r="L20" s="61">
        <v>-3</v>
      </c>
      <c r="M20" s="61">
        <v>0</v>
      </c>
      <c r="N20" s="61">
        <v>0</v>
      </c>
      <c r="O20" s="19">
        <v>-9</v>
      </c>
      <c r="P20" s="19">
        <v>-9</v>
      </c>
      <c r="Q20" s="62">
        <v>-5</v>
      </c>
      <c r="R20" s="22">
        <f>SUM(I20:Q20)+C20+E20+G20</f>
        <v>-51</v>
      </c>
    </row>
    <row r="21" spans="1:18" ht="15">
      <c r="A21" s="25"/>
      <c r="B21" s="26"/>
      <c r="C21" s="19"/>
      <c r="D21" s="19"/>
      <c r="E21" s="19"/>
      <c r="F21" s="19"/>
      <c r="G21" s="19"/>
      <c r="H21" s="19"/>
      <c r="I21" s="19"/>
      <c r="J21" s="19"/>
      <c r="K21" s="19"/>
      <c r="L21" s="61"/>
      <c r="M21" s="61"/>
      <c r="N21" s="61"/>
      <c r="O21" s="19"/>
      <c r="P21" s="19"/>
      <c r="Q21" s="62"/>
      <c r="R21" s="22"/>
    </row>
    <row r="22" spans="1:20" ht="15.75">
      <c r="A22" s="23" t="s">
        <v>0</v>
      </c>
      <c r="B22" s="28">
        <f>SUM(B18:B20)</f>
        <v>-31</v>
      </c>
      <c r="C22" s="28">
        <f aca="true" t="shared" si="1" ref="C22:Q22">SUM(C18:C20)</f>
        <v>-37.56</v>
      </c>
      <c r="D22" s="28">
        <f t="shared" si="1"/>
        <v>-31</v>
      </c>
      <c r="E22" s="28">
        <f t="shared" si="1"/>
        <v>-27.6</v>
      </c>
      <c r="F22" s="28">
        <f t="shared" si="1"/>
        <v>-29</v>
      </c>
      <c r="G22" s="28">
        <f t="shared" si="1"/>
        <v>-28.71</v>
      </c>
      <c r="H22" s="28">
        <f t="shared" si="1"/>
        <v>-31</v>
      </c>
      <c r="I22" s="28">
        <f t="shared" si="1"/>
        <v>-30.939999999999998</v>
      </c>
      <c r="J22" s="28">
        <f t="shared" si="1"/>
        <v>-35.5</v>
      </c>
      <c r="K22" s="28">
        <f t="shared" si="1"/>
        <v>-35.5</v>
      </c>
      <c r="L22" s="28">
        <f t="shared" si="1"/>
        <v>-29.5</v>
      </c>
      <c r="M22" s="28">
        <f t="shared" si="1"/>
        <v>-19</v>
      </c>
      <c r="N22" s="28">
        <f t="shared" si="1"/>
        <v>-21.5</v>
      </c>
      <c r="O22" s="28">
        <f t="shared" si="1"/>
        <v>-35.5</v>
      </c>
      <c r="P22" s="28">
        <f t="shared" si="1"/>
        <v>-30.5</v>
      </c>
      <c r="Q22" s="28">
        <f t="shared" si="1"/>
        <v>-41.5</v>
      </c>
      <c r="R22" s="32">
        <f>SUM(I22:Q22)+C22+E22+G22</f>
        <v>-373.31</v>
      </c>
      <c r="T22" s="33"/>
    </row>
    <row r="23" spans="1:18" ht="15">
      <c r="A23" s="25"/>
      <c r="B23" s="26"/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22"/>
    </row>
    <row r="24" spans="1:18" ht="15.75">
      <c r="A24" s="23" t="s">
        <v>34</v>
      </c>
      <c r="B24" s="28">
        <f>B15+B22</f>
        <v>-17.4</v>
      </c>
      <c r="C24" s="29">
        <f>C15+C22</f>
        <v>-22.410000000000004</v>
      </c>
      <c r="D24" s="29">
        <f>D15+D22</f>
        <v>3.299999999999997</v>
      </c>
      <c r="E24" s="30">
        <f aca="true" t="shared" si="2" ref="E24:R24">E15+E22</f>
        <v>15.32</v>
      </c>
      <c r="F24" s="30">
        <f t="shared" si="2"/>
        <v>14.199999999999996</v>
      </c>
      <c r="G24" s="30">
        <f t="shared" si="2"/>
        <v>26.130000000000003</v>
      </c>
      <c r="H24" s="30">
        <f t="shared" si="2"/>
        <v>15.099999999999994</v>
      </c>
      <c r="I24" s="30">
        <f t="shared" si="2"/>
        <v>-25.57</v>
      </c>
      <c r="J24" s="30">
        <f t="shared" si="2"/>
        <v>37.5</v>
      </c>
      <c r="K24" s="30">
        <f t="shared" si="2"/>
        <v>-30.7</v>
      </c>
      <c r="L24" s="30">
        <f t="shared" si="2"/>
        <v>-6</v>
      </c>
      <c r="M24" s="30">
        <f t="shared" si="2"/>
        <v>-9.600000000000001</v>
      </c>
      <c r="N24" s="30">
        <f t="shared" si="2"/>
        <v>-16.5</v>
      </c>
      <c r="O24" s="30">
        <f t="shared" si="2"/>
        <v>31.599999999999994</v>
      </c>
      <c r="P24" s="30">
        <f t="shared" si="2"/>
        <v>10.799999999999997</v>
      </c>
      <c r="Q24" s="31">
        <f t="shared" si="2"/>
        <v>-17.7</v>
      </c>
      <c r="R24" s="32">
        <f t="shared" si="2"/>
        <v>-7.130000000000052</v>
      </c>
    </row>
    <row r="25" spans="1:18" ht="15">
      <c r="A25" s="25"/>
      <c r="B25" s="26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22"/>
    </row>
    <row r="26" spans="1:18" ht="15">
      <c r="A26" s="25" t="s">
        <v>2</v>
      </c>
      <c r="B26" s="26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  <c r="R26" s="22"/>
    </row>
    <row r="27" spans="1:18" ht="15.75">
      <c r="A27" s="23" t="s">
        <v>35</v>
      </c>
      <c r="B27" s="28">
        <v>0.02</v>
      </c>
      <c r="C27" s="29">
        <v>0.03</v>
      </c>
      <c r="D27" s="29">
        <v>0.03</v>
      </c>
      <c r="E27" s="30">
        <v>0.05</v>
      </c>
      <c r="F27" s="30">
        <v>0.06</v>
      </c>
      <c r="G27" s="30">
        <v>0.07</v>
      </c>
      <c r="H27" s="30">
        <v>0.07</v>
      </c>
      <c r="I27" s="30">
        <v>0.04</v>
      </c>
      <c r="J27" s="30">
        <v>0.07</v>
      </c>
      <c r="K27" s="30">
        <v>0.06</v>
      </c>
      <c r="L27" s="30">
        <v>0.04</v>
      </c>
      <c r="M27" s="30">
        <v>0.03</v>
      </c>
      <c r="N27" s="30">
        <v>0.01</v>
      </c>
      <c r="O27" s="30">
        <v>0.04</v>
      </c>
      <c r="P27" s="30">
        <v>0.06</v>
      </c>
      <c r="Q27" s="31">
        <v>0.04</v>
      </c>
      <c r="R27" s="32">
        <f>SUM(I27:Q27)+C27+E27+G27</f>
        <v>0.5399999999999999</v>
      </c>
    </row>
    <row r="28" spans="1:18" ht="15">
      <c r="A28" s="25"/>
      <c r="B28" s="26"/>
      <c r="C28" s="19" t="s">
        <v>6</v>
      </c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2"/>
    </row>
    <row r="29" spans="1:18" ht="15.75">
      <c r="A29" s="23" t="s">
        <v>37</v>
      </c>
      <c r="B29" s="34">
        <f>B24+B27</f>
        <v>-17.38</v>
      </c>
      <c r="C29" s="35">
        <f>C24+C27</f>
        <v>-22.380000000000003</v>
      </c>
      <c r="D29" s="35">
        <f>D24+D27</f>
        <v>3.329999999999997</v>
      </c>
      <c r="E29" s="36">
        <f aca="true" t="shared" si="3" ref="E29:R29">E24+E27</f>
        <v>15.370000000000001</v>
      </c>
      <c r="F29" s="36">
        <f t="shared" si="3"/>
        <v>14.259999999999996</v>
      </c>
      <c r="G29" s="36">
        <f t="shared" si="3"/>
        <v>26.200000000000003</v>
      </c>
      <c r="H29" s="36">
        <f t="shared" si="3"/>
        <v>15.169999999999995</v>
      </c>
      <c r="I29" s="36">
        <f t="shared" si="3"/>
        <v>-25.53</v>
      </c>
      <c r="J29" s="36">
        <f t="shared" si="3"/>
        <v>37.57</v>
      </c>
      <c r="K29" s="36">
        <f t="shared" si="3"/>
        <v>-30.64</v>
      </c>
      <c r="L29" s="36">
        <f t="shared" si="3"/>
        <v>-5.96</v>
      </c>
      <c r="M29" s="36">
        <f t="shared" si="3"/>
        <v>-9.570000000000002</v>
      </c>
      <c r="N29" s="36">
        <f t="shared" si="3"/>
        <v>-16.49</v>
      </c>
      <c r="O29" s="36">
        <f t="shared" si="3"/>
        <v>31.639999999999993</v>
      </c>
      <c r="P29" s="36">
        <f t="shared" si="3"/>
        <v>10.859999999999998</v>
      </c>
      <c r="Q29" s="37">
        <f t="shared" si="3"/>
        <v>-17.66</v>
      </c>
      <c r="R29" s="38">
        <f t="shared" si="3"/>
        <v>-6.590000000000052</v>
      </c>
    </row>
    <row r="30" spans="1:18" ht="15.75">
      <c r="A30" s="25"/>
      <c r="B30" s="26"/>
      <c r="C30" s="19"/>
      <c r="D30" s="19"/>
      <c r="E30" s="20"/>
      <c r="F30" s="20"/>
      <c r="G30" s="20"/>
      <c r="H30" s="20"/>
      <c r="I30" s="20"/>
      <c r="J30" s="20"/>
      <c r="K30" s="20"/>
      <c r="L30" s="20"/>
      <c r="M30" s="39"/>
      <c r="N30" s="39"/>
      <c r="O30" s="39"/>
      <c r="P30" s="39"/>
      <c r="Q30" s="40"/>
      <c r="R30" s="41"/>
    </row>
    <row r="31" spans="1:18" ht="15.75">
      <c r="A31" s="23" t="s">
        <v>38</v>
      </c>
      <c r="B31" s="26">
        <v>59.48</v>
      </c>
      <c r="C31" s="19">
        <v>59.48</v>
      </c>
      <c r="D31" s="19">
        <f aca="true" t="shared" si="4" ref="D31:I31">B32</f>
        <v>42.099999999999994</v>
      </c>
      <c r="E31" s="20">
        <f t="shared" si="4"/>
        <v>37.099999999999994</v>
      </c>
      <c r="F31" s="20">
        <f t="shared" si="4"/>
        <v>45.42999999999999</v>
      </c>
      <c r="G31" s="20">
        <f t="shared" si="4"/>
        <v>52.47</v>
      </c>
      <c r="H31" s="20">
        <f t="shared" si="4"/>
        <v>59.68999999999999</v>
      </c>
      <c r="I31" s="20">
        <f t="shared" si="4"/>
        <v>78.67</v>
      </c>
      <c r="J31" s="20">
        <f>I32</f>
        <v>53.14</v>
      </c>
      <c r="K31" s="20">
        <f aca="true" t="shared" si="5" ref="K31:Q31">J32</f>
        <v>90.71000000000001</v>
      </c>
      <c r="L31" s="20">
        <f t="shared" si="5"/>
        <v>60.07000000000001</v>
      </c>
      <c r="M31" s="20">
        <f t="shared" si="5"/>
        <v>54.11000000000001</v>
      </c>
      <c r="N31" s="20">
        <f t="shared" si="5"/>
        <v>44.540000000000006</v>
      </c>
      <c r="O31" s="20">
        <f t="shared" si="5"/>
        <v>28.050000000000008</v>
      </c>
      <c r="P31" s="20">
        <f t="shared" si="5"/>
        <v>59.69</v>
      </c>
      <c r="Q31" s="21">
        <f t="shared" si="5"/>
        <v>70.55</v>
      </c>
      <c r="R31" s="22">
        <f>B31</f>
        <v>59.48</v>
      </c>
    </row>
    <row r="32" spans="1:18" ht="15.75">
      <c r="A32" s="23" t="s">
        <v>39</v>
      </c>
      <c r="B32" s="34">
        <f>B31+B29</f>
        <v>42.099999999999994</v>
      </c>
      <c r="C32" s="35">
        <f>C31+C29</f>
        <v>37.099999999999994</v>
      </c>
      <c r="D32" s="35">
        <f>D31+D29</f>
        <v>45.42999999999999</v>
      </c>
      <c r="E32" s="36">
        <f aca="true" t="shared" si="6" ref="E32:R32">E31+E29</f>
        <v>52.47</v>
      </c>
      <c r="F32" s="36">
        <f t="shared" si="6"/>
        <v>59.68999999999999</v>
      </c>
      <c r="G32" s="36">
        <f t="shared" si="6"/>
        <v>78.67</v>
      </c>
      <c r="H32" s="36">
        <f t="shared" si="6"/>
        <v>74.85999999999999</v>
      </c>
      <c r="I32" s="36">
        <f t="shared" si="6"/>
        <v>53.14</v>
      </c>
      <c r="J32" s="36">
        <f t="shared" si="6"/>
        <v>90.71000000000001</v>
      </c>
      <c r="K32" s="36">
        <f t="shared" si="6"/>
        <v>60.07000000000001</v>
      </c>
      <c r="L32" s="36">
        <f t="shared" si="6"/>
        <v>54.11000000000001</v>
      </c>
      <c r="M32" s="36">
        <f t="shared" si="6"/>
        <v>44.540000000000006</v>
      </c>
      <c r="N32" s="36">
        <f t="shared" si="6"/>
        <v>28.050000000000008</v>
      </c>
      <c r="O32" s="36">
        <f t="shared" si="6"/>
        <v>59.69</v>
      </c>
      <c r="P32" s="36">
        <f t="shared" si="6"/>
        <v>70.55</v>
      </c>
      <c r="Q32" s="37">
        <f t="shared" si="6"/>
        <v>52.89</v>
      </c>
      <c r="R32" s="38">
        <f t="shared" si="6"/>
        <v>52.889999999999944</v>
      </c>
    </row>
    <row r="33" spans="1:18" ht="15.75">
      <c r="A33" s="23"/>
      <c r="B33" s="42"/>
      <c r="C33" s="43"/>
      <c r="D33" s="43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41"/>
    </row>
    <row r="34" spans="1:18" ht="15.75">
      <c r="A34" s="25" t="s">
        <v>5</v>
      </c>
      <c r="B34" s="26"/>
      <c r="C34" s="19"/>
      <c r="D34" s="19"/>
      <c r="E34" s="20"/>
      <c r="F34" s="20"/>
      <c r="G34" s="20"/>
      <c r="H34" s="20"/>
      <c r="I34" s="20"/>
      <c r="J34" s="20"/>
      <c r="K34" s="20"/>
      <c r="L34" s="39"/>
      <c r="M34" s="39"/>
      <c r="N34" s="20"/>
      <c r="O34" s="20"/>
      <c r="P34" s="20"/>
      <c r="Q34" s="21"/>
      <c r="R34" s="22"/>
    </row>
    <row r="35" spans="1:18" ht="15.75">
      <c r="A35" s="23" t="s">
        <v>47</v>
      </c>
      <c r="B35" s="42"/>
      <c r="C35" s="19"/>
      <c r="D35" s="19"/>
      <c r="E35" s="20"/>
      <c r="F35" s="20"/>
      <c r="G35" s="20"/>
      <c r="H35" s="20"/>
      <c r="I35" s="20"/>
      <c r="J35" s="20"/>
      <c r="K35" s="20"/>
      <c r="L35" s="39"/>
      <c r="M35" s="39"/>
      <c r="N35" s="20"/>
      <c r="O35" s="20"/>
      <c r="P35" s="20"/>
      <c r="Q35" s="21"/>
      <c r="R35" s="22"/>
    </row>
    <row r="36" spans="1:18" ht="15">
      <c r="A36" s="25" t="s">
        <v>66</v>
      </c>
      <c r="B36" s="26">
        <f>+B43-B41-B40-B39-B37</f>
        <v>-69.53000000000002</v>
      </c>
      <c r="C36" s="19">
        <f>+C43-C41-C40-C39-C37</f>
        <v>-74.53000000000002</v>
      </c>
      <c r="D36" s="26">
        <f>+D43-D41-D40-D39-D37</f>
        <v>-61.70000000000002</v>
      </c>
      <c r="E36" s="26">
        <f aca="true" t="shared" si="7" ref="E36:R36">+E43-E41-E40-E39-E37</f>
        <v>-54.66000000000001</v>
      </c>
      <c r="F36" s="26">
        <f t="shared" si="7"/>
        <v>-42.94000000000001</v>
      </c>
      <c r="G36" s="26">
        <f t="shared" si="7"/>
        <v>-23.960000000000008</v>
      </c>
      <c r="H36" s="26">
        <f t="shared" si="7"/>
        <v>-23.270000000000024</v>
      </c>
      <c r="I36" s="26">
        <f t="shared" si="7"/>
        <v>-36.94000000000001</v>
      </c>
      <c r="J36" s="26">
        <f t="shared" si="7"/>
        <v>5.130000000000003</v>
      </c>
      <c r="K36" s="26">
        <f t="shared" si="7"/>
        <v>-21.01</v>
      </c>
      <c r="L36" s="26">
        <f t="shared" si="7"/>
        <v>-22.470000000000002</v>
      </c>
      <c r="M36" s="26">
        <f t="shared" si="7"/>
        <v>-27.540000000000003</v>
      </c>
      <c r="N36" s="26">
        <f t="shared" si="7"/>
        <v>-39.53</v>
      </c>
      <c r="O36" s="26">
        <f t="shared" si="7"/>
        <v>-3.3900000000000112</v>
      </c>
      <c r="P36" s="26">
        <f t="shared" si="7"/>
        <v>11.969999999999992</v>
      </c>
      <c r="Q36" s="27">
        <f t="shared" si="7"/>
        <v>-1.1900000000000084</v>
      </c>
      <c r="R36" s="22">
        <f t="shared" si="7"/>
        <v>-1.1900000000000652</v>
      </c>
    </row>
    <row r="37" spans="1:18" ht="15">
      <c r="A37" s="25" t="s">
        <v>42</v>
      </c>
      <c r="B37" s="26">
        <f>79.79-4.5</f>
        <v>75.29</v>
      </c>
      <c r="C37" s="44">
        <f>79.79-4.5</f>
        <v>75.29</v>
      </c>
      <c r="D37" s="19">
        <f>75.29-4.5</f>
        <v>70.79</v>
      </c>
      <c r="E37" s="19">
        <f>75.29-4.5</f>
        <v>70.79</v>
      </c>
      <c r="F37" s="20">
        <f>70.79-4.5</f>
        <v>66.29</v>
      </c>
      <c r="G37" s="20">
        <f>70.79-4.5</f>
        <v>66.29</v>
      </c>
      <c r="H37" s="20">
        <f>66.29-4.5</f>
        <v>61.790000000000006</v>
      </c>
      <c r="I37" s="20">
        <f>66.29-4.5</f>
        <v>61.790000000000006</v>
      </c>
      <c r="J37" s="20">
        <f>H37-4.5</f>
        <v>57.290000000000006</v>
      </c>
      <c r="K37" s="20">
        <f aca="true" t="shared" si="8" ref="K37:Q37">J37-4.5</f>
        <v>52.790000000000006</v>
      </c>
      <c r="L37" s="20">
        <f t="shared" si="8"/>
        <v>48.290000000000006</v>
      </c>
      <c r="M37" s="20">
        <f t="shared" si="8"/>
        <v>43.790000000000006</v>
      </c>
      <c r="N37" s="20">
        <f t="shared" si="8"/>
        <v>39.290000000000006</v>
      </c>
      <c r="O37" s="20">
        <f t="shared" si="8"/>
        <v>34.790000000000006</v>
      </c>
      <c r="P37" s="20">
        <f t="shared" si="8"/>
        <v>30.290000000000006</v>
      </c>
      <c r="Q37" s="21">
        <f t="shared" si="8"/>
        <v>25.790000000000006</v>
      </c>
      <c r="R37" s="22">
        <f>Q37</f>
        <v>25.790000000000006</v>
      </c>
    </row>
    <row r="38" spans="1:18" ht="15">
      <c r="A38" s="25" t="s">
        <v>67</v>
      </c>
      <c r="B38" s="26"/>
      <c r="C38" s="19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22"/>
    </row>
    <row r="39" spans="1:18" ht="15">
      <c r="A39" s="25" t="s">
        <v>44</v>
      </c>
      <c r="B39" s="26">
        <v>0.5</v>
      </c>
      <c r="C39" s="44">
        <v>0.5</v>
      </c>
      <c r="D39" s="27">
        <v>0.5</v>
      </c>
      <c r="E39" s="27">
        <v>0.5</v>
      </c>
      <c r="F39" s="27">
        <v>0.5</v>
      </c>
      <c r="G39" s="27">
        <v>0.5</v>
      </c>
      <c r="H39" s="27">
        <v>0.5</v>
      </c>
      <c r="I39" s="27">
        <v>0.8</v>
      </c>
      <c r="J39" s="27">
        <v>0.8</v>
      </c>
      <c r="K39" s="27">
        <v>0.8</v>
      </c>
      <c r="L39" s="27">
        <v>0.8</v>
      </c>
      <c r="M39" s="27">
        <v>0.8</v>
      </c>
      <c r="N39" s="27">
        <v>0.8</v>
      </c>
      <c r="O39" s="27">
        <v>0.8</v>
      </c>
      <c r="P39" s="27">
        <v>0.8</v>
      </c>
      <c r="Q39" s="27">
        <v>0.8</v>
      </c>
      <c r="R39" s="22">
        <v>0.8</v>
      </c>
    </row>
    <row r="40" spans="1:18" ht="15">
      <c r="A40" s="25" t="s">
        <v>45</v>
      </c>
      <c r="B40" s="26">
        <v>23.84</v>
      </c>
      <c r="C40" s="44">
        <v>23.84</v>
      </c>
      <c r="D40" s="27">
        <v>23.84</v>
      </c>
      <c r="E40" s="27">
        <v>23.84</v>
      </c>
      <c r="F40" s="27">
        <v>23.84</v>
      </c>
      <c r="G40" s="27">
        <v>23.84</v>
      </c>
      <c r="H40" s="27">
        <v>23.84</v>
      </c>
      <c r="I40" s="27">
        <v>15.49</v>
      </c>
      <c r="J40" s="27">
        <v>15.49</v>
      </c>
      <c r="K40" s="27">
        <v>15.49</v>
      </c>
      <c r="L40" s="27">
        <v>15.49</v>
      </c>
      <c r="M40" s="27">
        <v>15.49</v>
      </c>
      <c r="N40" s="27">
        <v>15.49</v>
      </c>
      <c r="O40" s="27">
        <v>15.49</v>
      </c>
      <c r="P40" s="27">
        <v>15.49</v>
      </c>
      <c r="Q40" s="27">
        <v>15.49</v>
      </c>
      <c r="R40" s="22">
        <v>15.49</v>
      </c>
    </row>
    <row r="41" spans="1:18" ht="15">
      <c r="A41" s="25" t="s">
        <v>46</v>
      </c>
      <c r="B41" s="26">
        <v>12</v>
      </c>
      <c r="C41" s="19">
        <v>12</v>
      </c>
      <c r="D41" s="19">
        <v>12</v>
      </c>
      <c r="E41" s="20">
        <v>12</v>
      </c>
      <c r="F41" s="20">
        <v>12</v>
      </c>
      <c r="G41" s="20">
        <v>12</v>
      </c>
      <c r="H41" s="20">
        <v>12</v>
      </c>
      <c r="I41" s="20">
        <v>12</v>
      </c>
      <c r="J41" s="20">
        <v>12</v>
      </c>
      <c r="K41" s="20">
        <v>12</v>
      </c>
      <c r="L41" s="20">
        <v>12</v>
      </c>
      <c r="M41" s="20">
        <v>12</v>
      </c>
      <c r="N41" s="20">
        <v>12</v>
      </c>
      <c r="O41" s="20">
        <v>12</v>
      </c>
      <c r="P41" s="20">
        <v>12</v>
      </c>
      <c r="Q41" s="21">
        <v>12</v>
      </c>
      <c r="R41" s="22">
        <v>12</v>
      </c>
    </row>
    <row r="42" spans="1:18" ht="15">
      <c r="A42" s="25"/>
      <c r="B42" s="26"/>
      <c r="C42" s="19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2"/>
    </row>
    <row r="43" spans="1:18" ht="15.75">
      <c r="A43" s="23" t="s">
        <v>3</v>
      </c>
      <c r="B43" s="34">
        <f>B32</f>
        <v>42.099999999999994</v>
      </c>
      <c r="C43" s="35">
        <f>C32</f>
        <v>37.099999999999994</v>
      </c>
      <c r="D43" s="35">
        <f>D32</f>
        <v>45.42999999999999</v>
      </c>
      <c r="E43" s="36">
        <f aca="true" t="shared" si="9" ref="E43:R43">E32</f>
        <v>52.47</v>
      </c>
      <c r="F43" s="36">
        <f t="shared" si="9"/>
        <v>59.68999999999999</v>
      </c>
      <c r="G43" s="36">
        <f>G32</f>
        <v>78.67</v>
      </c>
      <c r="H43" s="36">
        <f t="shared" si="9"/>
        <v>74.85999999999999</v>
      </c>
      <c r="I43" s="36">
        <f>I32</f>
        <v>53.14</v>
      </c>
      <c r="J43" s="36">
        <f t="shared" si="9"/>
        <v>90.71000000000001</v>
      </c>
      <c r="K43" s="36">
        <f t="shared" si="9"/>
        <v>60.07000000000001</v>
      </c>
      <c r="L43" s="36">
        <f t="shared" si="9"/>
        <v>54.11000000000001</v>
      </c>
      <c r="M43" s="36">
        <f t="shared" si="9"/>
        <v>44.540000000000006</v>
      </c>
      <c r="N43" s="36">
        <f t="shared" si="9"/>
        <v>28.050000000000008</v>
      </c>
      <c r="O43" s="36">
        <f t="shared" si="9"/>
        <v>59.69</v>
      </c>
      <c r="P43" s="36">
        <f t="shared" si="9"/>
        <v>70.55</v>
      </c>
      <c r="Q43" s="37">
        <f t="shared" si="9"/>
        <v>52.89</v>
      </c>
      <c r="R43" s="38">
        <f t="shared" si="9"/>
        <v>52.889999999999944</v>
      </c>
    </row>
    <row r="44" spans="1:18" ht="15.75">
      <c r="A44" s="23"/>
      <c r="B44" s="42"/>
      <c r="C44" s="43"/>
      <c r="D44" s="43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0"/>
      <c r="R44" s="41"/>
    </row>
    <row r="45" spans="1:18" ht="15.75">
      <c r="A45" s="25" t="s">
        <v>47</v>
      </c>
      <c r="B45" s="26"/>
      <c r="C45" s="43"/>
      <c r="D45" s="43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0"/>
      <c r="R45" s="41"/>
    </row>
    <row r="46" spans="1:18" ht="15">
      <c r="A46" s="25" t="s">
        <v>48</v>
      </c>
      <c r="B46" s="26">
        <v>30</v>
      </c>
      <c r="C46" s="45">
        <f>'[1]Split of Invests'!F16</f>
        <v>9.095309213752518</v>
      </c>
      <c r="D46" s="45">
        <v>30</v>
      </c>
      <c r="E46" s="46">
        <f>'[1]Split of Invests'!H16</f>
        <v>14.95386790745767</v>
      </c>
      <c r="F46" s="47">
        <v>30</v>
      </c>
      <c r="G46" s="47">
        <f>'[1]Split of Invests'!J16</f>
        <v>30.0679162761637</v>
      </c>
      <c r="H46" s="47">
        <v>30</v>
      </c>
      <c r="I46" s="47">
        <v>15.17</v>
      </c>
      <c r="J46" s="47">
        <v>30</v>
      </c>
      <c r="K46" s="47">
        <v>30</v>
      </c>
      <c r="L46" s="47">
        <v>30</v>
      </c>
      <c r="M46" s="47">
        <v>30</v>
      </c>
      <c r="N46" s="47">
        <v>28.05</v>
      </c>
      <c r="O46" s="47">
        <v>30</v>
      </c>
      <c r="P46" s="47">
        <v>30</v>
      </c>
      <c r="Q46" s="48">
        <v>30</v>
      </c>
      <c r="R46" s="22">
        <v>30</v>
      </c>
    </row>
    <row r="47" spans="1:18" ht="15">
      <c r="A47" s="25" t="s">
        <v>49</v>
      </c>
      <c r="B47" s="46">
        <f>B49-B46</f>
        <v>12.099999999999994</v>
      </c>
      <c r="C47" s="45">
        <f>'[1]Split of Invests'!F15</f>
        <v>27.974690786247475</v>
      </c>
      <c r="D47" s="46">
        <f>D49-D46</f>
        <v>15.429999999999993</v>
      </c>
      <c r="E47" s="47">
        <f>'[1]Split of Invests'!H15</f>
        <v>37.43613209254232</v>
      </c>
      <c r="F47" s="47">
        <f aca="true" t="shared" si="10" ref="F47:R47">F49-F46</f>
        <v>29.68999999999999</v>
      </c>
      <c r="G47" s="47">
        <f>'[1]Split of Invests'!J15</f>
        <v>48.452083723836296</v>
      </c>
      <c r="H47" s="47">
        <f t="shared" si="10"/>
        <v>44.859999999999985</v>
      </c>
      <c r="I47" s="47">
        <f t="shared" si="10"/>
        <v>37.97</v>
      </c>
      <c r="J47" s="47">
        <f t="shared" si="10"/>
        <v>60.71000000000001</v>
      </c>
      <c r="K47" s="47">
        <f t="shared" si="10"/>
        <v>30.070000000000007</v>
      </c>
      <c r="L47" s="47">
        <f t="shared" si="10"/>
        <v>24.110000000000007</v>
      </c>
      <c r="M47" s="47">
        <f t="shared" si="10"/>
        <v>14.540000000000006</v>
      </c>
      <c r="N47" s="47">
        <f t="shared" si="10"/>
        <v>0</v>
      </c>
      <c r="O47" s="47">
        <f t="shared" si="10"/>
        <v>29.689999999999998</v>
      </c>
      <c r="P47" s="47">
        <f t="shared" si="10"/>
        <v>40.55</v>
      </c>
      <c r="Q47" s="48">
        <f t="shared" si="10"/>
        <v>22.89</v>
      </c>
      <c r="R47" s="49">
        <f t="shared" si="10"/>
        <v>22.889999999999944</v>
      </c>
    </row>
    <row r="48" spans="1:18" ht="15.75" thickBot="1">
      <c r="A48" s="25"/>
      <c r="B48" s="46"/>
      <c r="C48" s="45"/>
      <c r="D48" s="45"/>
      <c r="E48" s="47"/>
      <c r="F48" s="48"/>
      <c r="G48" s="65"/>
      <c r="H48" s="45"/>
      <c r="I48" s="45"/>
      <c r="J48" s="47"/>
      <c r="K48" s="47"/>
      <c r="L48" s="47"/>
      <c r="M48" s="47"/>
      <c r="N48" s="47"/>
      <c r="O48" s="47"/>
      <c r="P48" s="47"/>
      <c r="Q48" s="48"/>
      <c r="R48" s="49"/>
    </row>
    <row r="49" spans="1:18" ht="16.5" thickBot="1">
      <c r="A49" s="50" t="s">
        <v>3</v>
      </c>
      <c r="B49" s="51">
        <f>B43</f>
        <v>42.099999999999994</v>
      </c>
      <c r="C49" s="52">
        <f>C43</f>
        <v>37.099999999999994</v>
      </c>
      <c r="D49" s="52">
        <f>D43</f>
        <v>45.42999999999999</v>
      </c>
      <c r="E49" s="53">
        <f aca="true" t="shared" si="11" ref="E49:R49">E43</f>
        <v>52.47</v>
      </c>
      <c r="F49" s="54">
        <f t="shared" si="11"/>
        <v>59.68999999999999</v>
      </c>
      <c r="G49" s="55">
        <f>G43</f>
        <v>78.67</v>
      </c>
      <c r="H49" s="52">
        <f t="shared" si="11"/>
        <v>74.85999999999999</v>
      </c>
      <c r="I49" s="52">
        <f>I43</f>
        <v>53.14</v>
      </c>
      <c r="J49" s="53">
        <f t="shared" si="11"/>
        <v>90.71000000000001</v>
      </c>
      <c r="K49" s="53">
        <f t="shared" si="11"/>
        <v>60.07000000000001</v>
      </c>
      <c r="L49" s="53">
        <f t="shared" si="11"/>
        <v>54.11000000000001</v>
      </c>
      <c r="M49" s="53">
        <f t="shared" si="11"/>
        <v>44.540000000000006</v>
      </c>
      <c r="N49" s="53">
        <f t="shared" si="11"/>
        <v>28.050000000000008</v>
      </c>
      <c r="O49" s="53">
        <f t="shared" si="11"/>
        <v>59.69</v>
      </c>
      <c r="P49" s="53">
        <f t="shared" si="11"/>
        <v>70.55</v>
      </c>
      <c r="Q49" s="56">
        <f t="shared" si="11"/>
        <v>52.89</v>
      </c>
      <c r="R49" s="57">
        <f t="shared" si="11"/>
        <v>52.889999999999944</v>
      </c>
    </row>
    <row r="50" spans="1:18" ht="15.75">
      <c r="A50" s="2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1:18" ht="15">
      <c r="A51" s="3" t="s">
        <v>60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>
      <c r="A52" s="3" t="s">
        <v>61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">
      <c r="A53" s="3" t="s">
        <v>62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5">
      <c r="A54" s="3" t="s">
        <v>68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7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 ht="12.7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1:17" ht="12.7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1:17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1:17" ht="12.75">
      <c r="A74" s="58"/>
      <c r="B74" s="58"/>
      <c r="C74" s="58"/>
      <c r="D74" s="58"/>
      <c r="E74" s="58"/>
      <c r="F74" s="59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1:17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1:17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1:17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1:17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1:17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1:17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1:17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1:17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1:17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</sheetData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FAO</cp:lastModifiedBy>
  <cp:lastPrinted>2002-06-24T12:50:03Z</cp:lastPrinted>
  <dcterms:created xsi:type="dcterms:W3CDTF">2002-05-07T06:24:33Z</dcterms:created>
  <dcterms:modified xsi:type="dcterms:W3CDTF">2002-07-08T10:09:59Z</dcterms:modified>
  <cp:category/>
  <cp:version/>
  <cp:contentType/>
  <cp:contentStatus/>
</cp:coreProperties>
</file>