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Legal status of the holder " sheetId="1" r:id="rId1"/>
  </sheets>
  <definedNames>
    <definedName name="_xlnm.Print_Area" localSheetId="0">'Legal status of the holder '!$B$1:$Q$83</definedName>
    <definedName name="_xlnm.Print_Titles" localSheetId="0">'Legal status of the holder '!$2:$8</definedName>
    <definedName name="Z_63632BBE_B4B6_41F5_8F6B_EADA7A7E70A0_.wvu.PrintArea" localSheetId="0" hidden="1">'Legal status of the holder '!$G$4:$M$5</definedName>
  </definedNames>
  <calcPr fullCalcOnLoad="1"/>
</workbook>
</file>

<file path=xl/sharedStrings.xml><?xml version="1.0" encoding="utf-8"?>
<sst xmlns="http://schemas.openxmlformats.org/spreadsheetml/2006/main" count="243" uniqueCount="104">
  <si>
    <t>Civil persons</t>
  </si>
  <si>
    <t>Cape Verde</t>
  </si>
  <si>
    <t>Comoros</t>
  </si>
  <si>
    <t>Egypt</t>
  </si>
  <si>
    <t>Lesotho</t>
  </si>
  <si>
    <t>Morocco</t>
  </si>
  <si>
    <t>Tunisia</t>
  </si>
  <si>
    <t>Guatemala</t>
  </si>
  <si>
    <t>Nicaragua</t>
  </si>
  <si>
    <t>Brazil</t>
  </si>
  <si>
    <t>Chile</t>
  </si>
  <si>
    <t>Ecuador</t>
  </si>
  <si>
    <t>Uruguay</t>
  </si>
  <si>
    <t>China</t>
  </si>
  <si>
    <t>India</t>
  </si>
  <si>
    <t>Jordan</t>
  </si>
  <si>
    <t>Lebanon</t>
  </si>
  <si>
    <t>Myanmar</t>
  </si>
  <si>
    <t>Nepal</t>
  </si>
  <si>
    <t>Philippines</t>
  </si>
  <si>
    <t>Qatar</t>
  </si>
  <si>
    <t>Thailand</t>
  </si>
  <si>
    <t>Yemen</t>
  </si>
  <si>
    <t>Albania</t>
  </si>
  <si>
    <t>Belgium</t>
  </si>
  <si>
    <t>Denmark</t>
  </si>
  <si>
    <t>Estonia</t>
  </si>
  <si>
    <t>France</t>
  </si>
  <si>
    <t>Germany</t>
  </si>
  <si>
    <t>Greece</t>
  </si>
  <si>
    <t>Ireland</t>
  </si>
  <si>
    <t>Italy</t>
  </si>
  <si>
    <t>Luxembourg</t>
  </si>
  <si>
    <t>Netherlands</t>
  </si>
  <si>
    <t>Norway</t>
  </si>
  <si>
    <t>Portugal</t>
  </si>
  <si>
    <t>Romania</t>
  </si>
  <si>
    <t>Spain</t>
  </si>
  <si>
    <t>Sweden</t>
  </si>
  <si>
    <t>United Kingdom</t>
  </si>
  <si>
    <t>Samoa</t>
  </si>
  <si>
    <t>Tonga</t>
  </si>
  <si>
    <t>...</t>
  </si>
  <si>
    <t>Georgia</t>
  </si>
  <si>
    <t>Puerto Rico</t>
  </si>
  <si>
    <t>Cyprus</t>
  </si>
  <si>
    <t>Latvia</t>
  </si>
  <si>
    <t>New Caledonia</t>
  </si>
  <si>
    <t>Total number of holdings</t>
  </si>
  <si>
    <t xml:space="preserve">Census Year </t>
  </si>
  <si>
    <t>Number of holdings</t>
  </si>
  <si>
    <t>1996-2005</t>
  </si>
  <si>
    <t>1999-2000</t>
  </si>
  <si>
    <t>2000-2001</t>
  </si>
  <si>
    <t>1996-1997</t>
  </si>
  <si>
    <t>2003-2004</t>
  </si>
  <si>
    <t xml:space="preserve">Area of holdings </t>
  </si>
  <si>
    <t xml:space="preserve">Area of holdings  </t>
  </si>
  <si>
    <t>Total area of holdings</t>
  </si>
  <si>
    <t>(units)</t>
  </si>
  <si>
    <t>(ha)</t>
  </si>
  <si>
    <t>Countries by region</t>
  </si>
  <si>
    <t>WORLD TOTAL (57)</t>
  </si>
  <si>
    <t>AFRICA (6)</t>
  </si>
  <si>
    <t>AMERICA, SOUTH (5)</t>
  </si>
  <si>
    <t>ASIA (15)</t>
  </si>
  <si>
    <t>EUROPE (20)</t>
  </si>
  <si>
    <t>OCEANIA (4)</t>
  </si>
  <si>
    <t xml:space="preserve">Table 4.1 Legal status of the holder: number and area of holdings </t>
  </si>
  <si>
    <t>(2).</t>
  </si>
  <si>
    <t xml:space="preserve">2) Legal status not known for 241 holdings. </t>
  </si>
  <si>
    <t>(3).</t>
  </si>
  <si>
    <t>3) Legal status not known for 46 811 holdings.</t>
  </si>
  <si>
    <t>(4).</t>
  </si>
  <si>
    <t>4) Legal status not known for 6 holdings.</t>
  </si>
  <si>
    <t>(5).</t>
  </si>
  <si>
    <t>5) Legal status not known for 10 919 holdings.</t>
  </si>
  <si>
    <t>(6).</t>
  </si>
  <si>
    <t>6) Legal status not known for 613 holdings.</t>
  </si>
  <si>
    <t xml:space="preserve">1) Others include juridical persons like  corporation, cooperatives government as well as partnership (formal or informal) of individuals or households. </t>
  </si>
  <si>
    <t>Saint Kitts and Nevis</t>
  </si>
  <si>
    <t>Trinidad and Tobago</t>
  </si>
  <si>
    <t>United States of America</t>
  </si>
  <si>
    <t>Venezuela, Bolivarian Republic of</t>
  </si>
  <si>
    <t>Kyrgyzstan</t>
  </si>
  <si>
    <t>Saudi Arabia</t>
  </si>
  <si>
    <t>Czech Republic</t>
  </si>
  <si>
    <t>Slovakia</t>
  </si>
  <si>
    <t>Northern Mariana Islands</t>
  </si>
  <si>
    <t xml:space="preserve">Iran, Islamic Republic of </t>
  </si>
  <si>
    <t>AMERICA, NORTH AND CENTRAL (7)</t>
  </si>
  <si>
    <t>Share in number of holdings</t>
  </si>
  <si>
    <t>Share in area of holdings</t>
  </si>
  <si>
    <t>6 (=col.5/col.3)</t>
  </si>
  <si>
    <t>…</t>
  </si>
  <si>
    <t>8 (=col.7/col.4)</t>
  </si>
  <si>
    <t>10 (=col.9/col.3)</t>
  </si>
  <si>
    <t>12 (=col.11/col.4)</t>
  </si>
  <si>
    <t xml:space="preserve">Note: </t>
  </si>
  <si>
    <r>
      <t xml:space="preserve">                                Others </t>
    </r>
    <r>
      <rPr>
        <i/>
        <sz val="10"/>
        <rFont val="Arial"/>
        <family val="2"/>
      </rPr>
      <t>(1)</t>
    </r>
  </si>
  <si>
    <t>(%)</t>
  </si>
  <si>
    <t>·Col.8+col.12 is not always equal to hundred because the area of holdings with unknown legal  status is not reported (for example  Cyprus, Jordan, Czeck Republic, Portugal)</t>
  </si>
  <si>
    <t>·Col.6+col.10 is not always equal to hundred, because the number of holdings with unknown legal status is not reported (for example Tonga).</t>
  </si>
  <si>
    <t>Saint Vincent and the Grenadines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</si>
</sst>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\ ###\ ###\ ###"/>
    <numFmt numFmtId="173" formatCode="###\ ###\ ###\ ###\ ###\ "/>
    <numFmt numFmtId="174" formatCode="_-* #,##0.0_-;\-* #,##0.0_-;_-* &quot;-&quot;??_-;_-@_-"/>
    <numFmt numFmtId="175" formatCode="_-* #,##0_-;\-* #,##0_-;_-* &quot;-&quot;??_-;_-@_-"/>
    <numFmt numFmtId="176" formatCode="_-* #,##0.0_-;\-* #,##0.0_-;_-* &quot;-&quot;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>
      <alignment/>
    </xf>
    <xf numFmtId="171" fontId="4" fillId="0" borderId="0" xfId="0" applyNumberFormat="1" applyFont="1" applyAlignment="1">
      <alignment horizontal="center" vertical="center" wrapText="1"/>
    </xf>
    <xf numFmtId="171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7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4" fillId="33" borderId="10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1" fontId="4" fillId="33" borderId="14" xfId="0" applyNumberFormat="1" applyFont="1" applyFill="1" applyBorder="1" applyAlignment="1">
      <alignment horizontal="center" vertical="center" wrapText="1"/>
    </xf>
    <xf numFmtId="171" fontId="4" fillId="33" borderId="15" xfId="0" applyNumberFormat="1" applyFont="1" applyFill="1" applyBorder="1" applyAlignment="1">
      <alignment horizontal="center" vertical="center" wrapText="1"/>
    </xf>
    <xf numFmtId="171" fontId="4" fillId="33" borderId="16" xfId="0" applyNumberFormat="1" applyFont="1" applyFill="1" applyBorder="1" applyAlignment="1">
      <alignment horizontal="center" vertical="center" wrapText="1"/>
    </xf>
    <xf numFmtId="171" fontId="4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1" fontId="8" fillId="33" borderId="17" xfId="0" applyNumberFormat="1" applyFont="1" applyFill="1" applyBorder="1" applyAlignment="1">
      <alignment horizontal="center" vertical="center" wrapText="1"/>
    </xf>
    <xf numFmtId="171" fontId="8" fillId="33" borderId="16" xfId="0" applyNumberFormat="1" applyFont="1" applyFill="1" applyBorder="1" applyAlignment="1">
      <alignment horizontal="center" vertical="center" wrapText="1"/>
    </xf>
    <xf numFmtId="171" fontId="8" fillId="33" borderId="18" xfId="0" applyNumberFormat="1" applyFont="1" applyFill="1" applyBorder="1" applyAlignment="1">
      <alignment horizontal="center" vertical="center" wrapText="1"/>
    </xf>
    <xf numFmtId="171" fontId="4" fillId="33" borderId="15" xfId="0" applyNumberFormat="1" applyFont="1" applyFill="1" applyBorder="1" applyAlignment="1">
      <alignment horizontal="left" vertical="center" wrapText="1"/>
    </xf>
    <xf numFmtId="171" fontId="4" fillId="33" borderId="19" xfId="0" applyNumberFormat="1" applyFont="1" applyFill="1" applyBorder="1" applyAlignment="1">
      <alignment horizontal="center" vertical="center" wrapText="1"/>
    </xf>
    <xf numFmtId="173" fontId="4" fillId="33" borderId="19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1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4" fillId="0" borderId="20" xfId="0" applyNumberFormat="1" applyFont="1" applyBorder="1" applyAlignment="1">
      <alignment horizontal="center"/>
    </xf>
    <xf numFmtId="173" fontId="0" fillId="0" borderId="20" xfId="0" applyNumberFormat="1" applyBorder="1" applyAlignment="1">
      <alignment/>
    </xf>
    <xf numFmtId="172" fontId="0" fillId="0" borderId="20" xfId="0" applyNumberFormat="1" applyBorder="1" applyAlignment="1">
      <alignment horizontal="right"/>
    </xf>
    <xf numFmtId="174" fontId="0" fillId="0" borderId="20" xfId="42" applyNumberFormat="1" applyFont="1" applyBorder="1" applyAlignment="1">
      <alignment horizontal="right"/>
    </xf>
    <xf numFmtId="172" fontId="5" fillId="0" borderId="20" xfId="0" applyNumberFormat="1" applyFont="1" applyBorder="1" applyAlignment="1">
      <alignment horizontal="right"/>
    </xf>
    <xf numFmtId="174" fontId="0" fillId="0" borderId="20" xfId="42" applyNumberFormat="1" applyFont="1" applyBorder="1" applyAlignment="1">
      <alignment horizontal="right"/>
    </xf>
    <xf numFmtId="173" fontId="0" fillId="0" borderId="20" xfId="0" applyNumberFormat="1" applyFont="1" applyBorder="1" applyAlignment="1">
      <alignment/>
    </xf>
    <xf numFmtId="173" fontId="0" fillId="0" borderId="20" xfId="0" applyNumberFormat="1" applyBorder="1" applyAlignment="1">
      <alignment horizontal="right"/>
    </xf>
    <xf numFmtId="173" fontId="0" fillId="0" borderId="20" xfId="0" applyNumberFormat="1" applyFill="1" applyBorder="1" applyAlignment="1">
      <alignment horizontal="right"/>
    </xf>
    <xf numFmtId="172" fontId="0" fillId="0" borderId="20" xfId="0" applyNumberFormat="1" applyFill="1" applyBorder="1" applyAlignment="1">
      <alignment horizontal="right"/>
    </xf>
    <xf numFmtId="173" fontId="5" fillId="0" borderId="20" xfId="0" applyNumberFormat="1" applyFont="1" applyBorder="1" applyAlignment="1">
      <alignment horizontal="right"/>
    </xf>
    <xf numFmtId="173" fontId="0" fillId="0" borderId="20" xfId="0" applyNumberFormat="1" applyFont="1" applyBorder="1" applyAlignment="1">
      <alignment/>
    </xf>
    <xf numFmtId="171" fontId="4" fillId="33" borderId="16" xfId="0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173" fontId="4" fillId="33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3" fontId="0" fillId="0" borderId="20" xfId="0" applyNumberFormat="1" applyFont="1" applyBorder="1" applyAlignment="1">
      <alignment horizontal="right"/>
    </xf>
    <xf numFmtId="173" fontId="0" fillId="0" borderId="20" xfId="0" applyNumberFormat="1" applyFont="1" applyBorder="1" applyAlignment="1">
      <alignment horizontal="right"/>
    </xf>
    <xf numFmtId="171" fontId="4" fillId="33" borderId="16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74" fontId="0" fillId="0" borderId="20" xfId="42" applyNumberFormat="1" applyFont="1" applyFill="1" applyBorder="1" applyAlignment="1">
      <alignment horizontal="right"/>
    </xf>
    <xf numFmtId="171" fontId="0" fillId="0" borderId="20" xfId="0" applyNumberFormat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1" fontId="4" fillId="33" borderId="14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1" fontId="4" fillId="33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71" fontId="4" fillId="33" borderId="21" xfId="0" applyNumberFormat="1" applyFont="1" applyFill="1" applyBorder="1" applyAlignment="1">
      <alignment horizontal="center" vertical="center" wrapText="1"/>
    </xf>
    <xf numFmtId="171" fontId="4" fillId="33" borderId="22" xfId="0" applyNumberFormat="1" applyFont="1" applyFill="1" applyBorder="1" applyAlignment="1">
      <alignment horizontal="center" vertical="center" wrapText="1"/>
    </xf>
    <xf numFmtId="171" fontId="4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2" fontId="28" fillId="0" borderId="20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43" fontId="0" fillId="0" borderId="2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Q82"/>
  <sheetViews>
    <sheetView tabSelected="1" zoomScalePageLayoutView="0" workbookViewId="0" topLeftCell="A34">
      <selection activeCell="F58" sqref="F58"/>
    </sheetView>
  </sheetViews>
  <sheetFormatPr defaultColWidth="8.8515625" defaultRowHeight="14.25" customHeight="1"/>
  <cols>
    <col min="1" max="1" width="3.421875" style="1" customWidth="1"/>
    <col min="2" max="2" width="25.7109375" style="1" customWidth="1"/>
    <col min="3" max="3" width="9.8515625" style="1" customWidth="1"/>
    <col min="4" max="4" width="13.28125" style="1" customWidth="1"/>
    <col min="5" max="5" width="3.57421875" style="1" customWidth="1"/>
    <col min="6" max="6" width="14.421875" style="1" customWidth="1"/>
    <col min="7" max="8" width="12.28125" style="4" customWidth="1"/>
    <col min="9" max="9" width="14.57421875" style="4" customWidth="1"/>
    <col min="10" max="10" width="12.8515625" style="4" customWidth="1"/>
    <col min="11" max="11" width="11.00390625" style="4" customWidth="1"/>
    <col min="12" max="12" width="13.8515625" style="4" customWidth="1"/>
    <col min="13" max="14" width="13.28125" style="4" customWidth="1"/>
    <col min="15" max="15" width="15.140625" style="1" customWidth="1"/>
    <col min="16" max="16" width="17.8515625" style="1" customWidth="1"/>
    <col min="17" max="17" width="17.57421875" style="1" customWidth="1"/>
    <col min="18" max="16384" width="8.8515625" style="1" customWidth="1"/>
  </cols>
  <sheetData>
    <row r="1" spans="2:10" ht="14.25" customHeight="1">
      <c r="B1" s="6"/>
      <c r="C1" s="7"/>
      <c r="D1" s="7"/>
      <c r="E1" s="7"/>
      <c r="F1" s="7"/>
      <c r="G1" s="8"/>
      <c r="H1" s="8"/>
      <c r="I1" s="8"/>
      <c r="J1" s="8"/>
    </row>
    <row r="2" spans="2:10" ht="14.25" customHeight="1">
      <c r="B2" s="6" t="s">
        <v>68</v>
      </c>
      <c r="C2" s="7"/>
      <c r="D2" s="7"/>
      <c r="E2" s="7"/>
      <c r="F2" s="7"/>
      <c r="G2" s="8"/>
      <c r="H2" s="8"/>
      <c r="I2" s="8"/>
      <c r="J2" s="8"/>
    </row>
    <row r="3" spans="2:10" ht="14.25" customHeight="1">
      <c r="B3" s="6"/>
      <c r="C3" s="7"/>
      <c r="D3" s="7"/>
      <c r="E3" s="7"/>
      <c r="F3" s="7"/>
      <c r="G3" s="8"/>
      <c r="H3" s="8"/>
      <c r="I3" s="8"/>
      <c r="J3" s="8"/>
    </row>
    <row r="4" spans="2:14" s="3" customFormat="1" ht="14.25" customHeight="1">
      <c r="B4" s="60" t="s">
        <v>61</v>
      </c>
      <c r="C4" s="62" t="s">
        <v>49</v>
      </c>
      <c r="D4" s="67" t="s">
        <v>48</v>
      </c>
      <c r="E4" s="11"/>
      <c r="F4" s="69" t="s">
        <v>58</v>
      </c>
      <c r="G4" s="66" t="s">
        <v>0</v>
      </c>
      <c r="H4" s="66"/>
      <c r="I4" s="66"/>
      <c r="J4" s="12"/>
      <c r="K4" s="64" t="s">
        <v>99</v>
      </c>
      <c r="L4" s="65"/>
      <c r="M4" s="65"/>
      <c r="N4" s="13"/>
    </row>
    <row r="5" spans="2:14" s="3" customFormat="1" ht="14.25" customHeight="1">
      <c r="B5" s="61"/>
      <c r="C5" s="63"/>
      <c r="D5" s="68"/>
      <c r="E5" s="14"/>
      <c r="F5" s="70"/>
      <c r="G5" s="15" t="s">
        <v>50</v>
      </c>
      <c r="H5" s="16" t="s">
        <v>91</v>
      </c>
      <c r="I5" s="16" t="s">
        <v>56</v>
      </c>
      <c r="J5" s="16" t="s">
        <v>92</v>
      </c>
      <c r="K5" s="17" t="s">
        <v>50</v>
      </c>
      <c r="L5" s="17" t="s">
        <v>91</v>
      </c>
      <c r="M5" s="18" t="s">
        <v>57</v>
      </c>
      <c r="N5" s="15" t="s">
        <v>92</v>
      </c>
    </row>
    <row r="6" spans="2:14" s="3" customFormat="1" ht="14.25" customHeight="1">
      <c r="B6" s="19"/>
      <c r="C6" s="20"/>
      <c r="D6" s="21" t="s">
        <v>59</v>
      </c>
      <c r="E6" s="22"/>
      <c r="F6" s="23" t="s">
        <v>60</v>
      </c>
      <c r="G6" s="24" t="s">
        <v>59</v>
      </c>
      <c r="H6" s="25" t="s">
        <v>100</v>
      </c>
      <c r="I6" s="25" t="s">
        <v>60</v>
      </c>
      <c r="J6" s="25" t="s">
        <v>100</v>
      </c>
      <c r="K6" s="25" t="s">
        <v>59</v>
      </c>
      <c r="L6" s="25" t="s">
        <v>100</v>
      </c>
      <c r="M6" s="24" t="s">
        <v>60</v>
      </c>
      <c r="N6" s="26" t="s">
        <v>100</v>
      </c>
    </row>
    <row r="7" spans="2:14" s="3" customFormat="1" ht="14.25" customHeight="1">
      <c r="B7" s="31">
        <v>1</v>
      </c>
      <c r="C7" s="32">
        <v>2</v>
      </c>
      <c r="D7" s="32">
        <v>3</v>
      </c>
      <c r="E7" s="32"/>
      <c r="F7" s="32">
        <v>4</v>
      </c>
      <c r="G7" s="32">
        <v>5</v>
      </c>
      <c r="H7" s="32" t="s">
        <v>93</v>
      </c>
      <c r="I7" s="32">
        <v>7</v>
      </c>
      <c r="J7" s="32" t="s">
        <v>95</v>
      </c>
      <c r="K7" s="32">
        <v>9</v>
      </c>
      <c r="L7" s="32" t="s">
        <v>96</v>
      </c>
      <c r="M7" s="32">
        <v>11</v>
      </c>
      <c r="N7" s="33" t="s">
        <v>97</v>
      </c>
    </row>
    <row r="8" spans="2:14" s="3" customFormat="1" ht="14.25" customHeight="1">
      <c r="B8" s="27" t="s">
        <v>62</v>
      </c>
      <c r="C8" s="28" t="s">
        <v>51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2:14" s="3" customFormat="1" ht="14.25" customHeight="1">
      <c r="B9" s="27" t="s">
        <v>63</v>
      </c>
      <c r="C9" s="34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7" ht="14.25" customHeight="1">
      <c r="B10" s="35" t="s">
        <v>1</v>
      </c>
      <c r="C10" s="36">
        <v>2004</v>
      </c>
      <c r="D10" s="37">
        <v>44506</v>
      </c>
      <c r="E10" s="37"/>
      <c r="F10" s="37">
        <v>44359</v>
      </c>
      <c r="G10" s="38">
        <v>44450</v>
      </c>
      <c r="H10" s="39">
        <f>+G10/D10*100</f>
        <v>99.87417426863794</v>
      </c>
      <c r="I10" s="71" t="s">
        <v>42</v>
      </c>
      <c r="J10" s="41" t="s">
        <v>94</v>
      </c>
      <c r="K10" s="72">
        <f>1+6+23+8+18</f>
        <v>56</v>
      </c>
      <c r="L10" s="41">
        <f>+K10/D10*100</f>
        <v>0.12582573136206354</v>
      </c>
      <c r="M10" s="71" t="s">
        <v>42</v>
      </c>
      <c r="N10" s="41" t="s">
        <v>94</v>
      </c>
      <c r="P10" s="5"/>
      <c r="Q10" s="5"/>
    </row>
    <row r="11" spans="2:17" ht="14.25" customHeight="1">
      <c r="B11" s="35" t="s">
        <v>2</v>
      </c>
      <c r="C11" s="36">
        <v>2004</v>
      </c>
      <c r="D11" s="37">
        <v>52464</v>
      </c>
      <c r="E11" s="42" t="s">
        <v>69</v>
      </c>
      <c r="F11" s="43">
        <v>3570</v>
      </c>
      <c r="G11" s="38">
        <v>49606</v>
      </c>
      <c r="H11" s="39">
        <f>+G11/D11*100</f>
        <v>94.55245501677341</v>
      </c>
      <c r="I11" s="71" t="s">
        <v>42</v>
      </c>
      <c r="J11" s="41" t="s">
        <v>94</v>
      </c>
      <c r="K11" s="72">
        <v>2617</v>
      </c>
      <c r="L11" s="41">
        <f>+K11/D11*100</f>
        <v>4.988182372674596</v>
      </c>
      <c r="M11" s="71" t="s">
        <v>42</v>
      </c>
      <c r="N11" s="41" t="s">
        <v>94</v>
      </c>
      <c r="P11" s="5"/>
      <c r="Q11" s="5"/>
    </row>
    <row r="12" spans="2:17" s="2" customFormat="1" ht="14.25" customHeight="1">
      <c r="B12" s="35" t="s">
        <v>3</v>
      </c>
      <c r="C12" s="36" t="s">
        <v>52</v>
      </c>
      <c r="D12" s="37">
        <v>4541884</v>
      </c>
      <c r="E12" s="37"/>
      <c r="F12" s="44">
        <v>3750699</v>
      </c>
      <c r="G12" s="45">
        <v>4537319</v>
      </c>
      <c r="H12" s="39">
        <f>+G12/D12*100</f>
        <v>99.89949104820819</v>
      </c>
      <c r="I12" s="73">
        <v>3532780</v>
      </c>
      <c r="J12" s="41">
        <f>+I12/F12*100</f>
        <v>94.18990966750465</v>
      </c>
      <c r="K12" s="73">
        <f>4541884-4537319</f>
        <v>4565</v>
      </c>
      <c r="L12" s="41">
        <f>+K12/D12*100</f>
        <v>0.1005089517918115</v>
      </c>
      <c r="M12" s="73">
        <f>3750699-3532780</f>
        <v>217919</v>
      </c>
      <c r="N12" s="39">
        <f>+M12/F12*100</f>
        <v>5.810090332495356</v>
      </c>
      <c r="P12" s="5"/>
      <c r="Q12" s="5"/>
    </row>
    <row r="13" spans="2:17" ht="16.5" customHeight="1">
      <c r="B13" s="35" t="s">
        <v>4</v>
      </c>
      <c r="C13" s="36" t="s">
        <v>52</v>
      </c>
      <c r="D13" s="37">
        <v>337795</v>
      </c>
      <c r="E13" s="42" t="s">
        <v>71</v>
      </c>
      <c r="F13" s="46" t="s">
        <v>42</v>
      </c>
      <c r="G13" s="38">
        <v>290684</v>
      </c>
      <c r="H13" s="39">
        <f>+G13/D13*100</f>
        <v>86.05337556802203</v>
      </c>
      <c r="I13" s="71" t="s">
        <v>42</v>
      </c>
      <c r="J13" s="41" t="s">
        <v>94</v>
      </c>
      <c r="K13" s="72">
        <v>300</v>
      </c>
      <c r="L13" s="41">
        <f>+K13/D13*100</f>
        <v>0.08881126126792878</v>
      </c>
      <c r="M13" s="71" t="s">
        <v>42</v>
      </c>
      <c r="N13" s="41" t="s">
        <v>94</v>
      </c>
      <c r="P13" s="5"/>
      <c r="Q13" s="5"/>
    </row>
    <row r="14" spans="2:17" ht="14.25" customHeight="1">
      <c r="B14" s="35" t="s">
        <v>5</v>
      </c>
      <c r="C14" s="36">
        <v>1996</v>
      </c>
      <c r="D14" s="37">
        <v>1496349</v>
      </c>
      <c r="E14" s="37"/>
      <c r="F14" s="37">
        <v>8732223</v>
      </c>
      <c r="G14" s="40" t="s">
        <v>42</v>
      </c>
      <c r="H14" s="39" t="s">
        <v>94</v>
      </c>
      <c r="I14" s="72">
        <v>6618130</v>
      </c>
      <c r="J14" s="41">
        <f>+I14/F14*100</f>
        <v>75.78975021595303</v>
      </c>
      <c r="K14" s="71" t="s">
        <v>42</v>
      </c>
      <c r="L14" s="41" t="s">
        <v>94</v>
      </c>
      <c r="M14" s="72">
        <f>270153+1843940</f>
        <v>2114093</v>
      </c>
      <c r="N14" s="39">
        <f>+M14/F14*100</f>
        <v>24.210249784046972</v>
      </c>
      <c r="P14" s="5"/>
      <c r="Q14" s="5"/>
    </row>
    <row r="15" spans="2:17" ht="14.25" customHeight="1">
      <c r="B15" s="35" t="s">
        <v>6</v>
      </c>
      <c r="C15" s="36">
        <v>2004</v>
      </c>
      <c r="D15" s="47">
        <v>515850</v>
      </c>
      <c r="E15" s="47"/>
      <c r="F15" s="43">
        <v>5391800</v>
      </c>
      <c r="G15" s="38">
        <v>515357</v>
      </c>
      <c r="H15" s="39">
        <f>+G15/D15*100</f>
        <v>99.9044295822429</v>
      </c>
      <c r="I15" s="72">
        <v>5027300</v>
      </c>
      <c r="J15" s="41">
        <f>+I15/F15*100</f>
        <v>93.23973441151378</v>
      </c>
      <c r="K15" s="72">
        <f>100+43+255+95</f>
        <v>493</v>
      </c>
      <c r="L15" s="41">
        <f>+K15/D15*100</f>
        <v>0.09557041775709993</v>
      </c>
      <c r="M15" s="72">
        <f>15800+36900+293200+18600</f>
        <v>364500</v>
      </c>
      <c r="N15" s="39">
        <f>+M15/F15*100</f>
        <v>6.760265588486219</v>
      </c>
      <c r="P15" s="5"/>
      <c r="Q15" s="5"/>
    </row>
    <row r="16" spans="2:17" ht="14.25" customHeight="1">
      <c r="B16" s="48" t="s">
        <v>90</v>
      </c>
      <c r="C16" s="49"/>
      <c r="D16" s="50"/>
      <c r="E16" s="50"/>
      <c r="F16" s="50"/>
      <c r="G16" s="50"/>
      <c r="H16" s="50"/>
      <c r="I16" s="74"/>
      <c r="J16" s="74"/>
      <c r="K16" s="74"/>
      <c r="L16" s="74"/>
      <c r="M16" s="74"/>
      <c r="N16" s="51"/>
      <c r="P16" s="5"/>
      <c r="Q16" s="5"/>
    </row>
    <row r="17" spans="2:17" ht="14.25" customHeight="1">
      <c r="B17" s="52" t="s">
        <v>7</v>
      </c>
      <c r="C17" s="36">
        <v>2003</v>
      </c>
      <c r="D17" s="53">
        <v>830684</v>
      </c>
      <c r="E17" s="53"/>
      <c r="F17" s="43">
        <v>3750855</v>
      </c>
      <c r="G17" s="38">
        <v>815456</v>
      </c>
      <c r="H17" s="39">
        <f>+G17/D17*100</f>
        <v>98.16681192848303</v>
      </c>
      <c r="I17" s="72">
        <v>3221226</v>
      </c>
      <c r="J17" s="41">
        <f>+I17/F17*100</f>
        <v>85.87977941029446</v>
      </c>
      <c r="K17" s="72">
        <f>1391+6274+4632+2931</f>
        <v>15228</v>
      </c>
      <c r="L17" s="41">
        <f>+K17/D17*100</f>
        <v>1.8331880715169668</v>
      </c>
      <c r="M17" s="72">
        <f>410951+68145+28928+21605</f>
        <v>529629</v>
      </c>
      <c r="N17" s="39">
        <f>+M17/F17*100</f>
        <v>14.120220589705548</v>
      </c>
      <c r="P17" s="5"/>
      <c r="Q17" s="5"/>
    </row>
    <row r="18" spans="2:17" ht="14.25" customHeight="1">
      <c r="B18" s="35" t="s">
        <v>8</v>
      </c>
      <c r="C18" s="36">
        <v>2001</v>
      </c>
      <c r="D18" s="43">
        <v>199549</v>
      </c>
      <c r="E18" s="43"/>
      <c r="F18" s="37">
        <v>6254514</v>
      </c>
      <c r="G18" s="38">
        <v>196909</v>
      </c>
      <c r="H18" s="39">
        <f aca="true" t="shared" si="0" ref="H18:H23">+G18/D18*100</f>
        <v>98.67701667259671</v>
      </c>
      <c r="I18" s="71" t="s">
        <v>42</v>
      </c>
      <c r="J18" s="41" t="s">
        <v>94</v>
      </c>
      <c r="K18" s="72">
        <f>328+610+1457+45+200</f>
        <v>2640</v>
      </c>
      <c r="L18" s="41">
        <f aca="true" t="shared" si="1" ref="L18:L23">+K18/D18*100</f>
        <v>1.3229833274032943</v>
      </c>
      <c r="M18" s="71" t="s">
        <v>42</v>
      </c>
      <c r="N18" s="41" t="s">
        <v>94</v>
      </c>
      <c r="P18" s="5"/>
      <c r="Q18" s="5"/>
    </row>
    <row r="19" spans="2:17" ht="14.25" customHeight="1">
      <c r="B19" s="35" t="s">
        <v>44</v>
      </c>
      <c r="C19" s="36">
        <v>2002</v>
      </c>
      <c r="D19" s="43">
        <v>17659</v>
      </c>
      <c r="E19" s="43"/>
      <c r="F19" s="37">
        <v>271440</v>
      </c>
      <c r="G19" s="38">
        <v>16005</v>
      </c>
      <c r="H19" s="39">
        <f t="shared" si="0"/>
        <v>90.63367121581064</v>
      </c>
      <c r="I19" s="72">
        <v>217329</v>
      </c>
      <c r="J19" s="41">
        <f>+I19/F19*100</f>
        <v>80.06520778072502</v>
      </c>
      <c r="K19" s="72">
        <f>595+1059</f>
        <v>1654</v>
      </c>
      <c r="L19" s="41">
        <f t="shared" si="1"/>
        <v>9.366328784189365</v>
      </c>
      <c r="M19" s="72">
        <f>38847+15264</f>
        <v>54111</v>
      </c>
      <c r="N19" s="39">
        <f>+M19/F19*100</f>
        <v>19.93479221927498</v>
      </c>
      <c r="P19" s="5"/>
      <c r="Q19" s="5"/>
    </row>
    <row r="20" spans="2:17" ht="14.25" customHeight="1">
      <c r="B20" s="35" t="s">
        <v>80</v>
      </c>
      <c r="C20" s="36">
        <v>2000</v>
      </c>
      <c r="D20" s="43">
        <v>3066</v>
      </c>
      <c r="E20" s="54" t="s">
        <v>73</v>
      </c>
      <c r="F20" s="37">
        <v>6369</v>
      </c>
      <c r="G20" s="38">
        <v>2931</v>
      </c>
      <c r="H20" s="39">
        <f t="shared" si="0"/>
        <v>95.59686888454011</v>
      </c>
      <c r="I20" s="72">
        <v>1473</v>
      </c>
      <c r="J20" s="41">
        <f>+I20/F20*100</f>
        <v>23.12764955252002</v>
      </c>
      <c r="K20" s="72">
        <f>110+7+9+3</f>
        <v>129</v>
      </c>
      <c r="L20" s="41">
        <f t="shared" si="1"/>
        <v>4.207436399217221</v>
      </c>
      <c r="M20" s="72">
        <f>121+411+4359+5</f>
        <v>4896</v>
      </c>
      <c r="N20" s="39">
        <f>+M20/F20*100</f>
        <v>76.87235044747997</v>
      </c>
      <c r="P20" s="5"/>
      <c r="Q20" s="5"/>
    </row>
    <row r="21" spans="2:17" ht="14.25" customHeight="1">
      <c r="B21" s="52" t="s">
        <v>103</v>
      </c>
      <c r="C21" s="36">
        <v>2000</v>
      </c>
      <c r="D21" s="43">
        <v>7380</v>
      </c>
      <c r="E21" s="43"/>
      <c r="F21" s="37">
        <v>7199</v>
      </c>
      <c r="G21" s="38">
        <v>7353</v>
      </c>
      <c r="H21" s="39">
        <f t="shared" si="0"/>
        <v>99.63414634146342</v>
      </c>
      <c r="I21" s="71" t="s">
        <v>42</v>
      </c>
      <c r="J21" s="41" t="s">
        <v>94</v>
      </c>
      <c r="K21" s="72">
        <f>11+14+2</f>
        <v>27</v>
      </c>
      <c r="L21" s="41">
        <f t="shared" si="1"/>
        <v>0.3658536585365854</v>
      </c>
      <c r="M21" s="71" t="s">
        <v>42</v>
      </c>
      <c r="N21" s="41" t="s">
        <v>94</v>
      </c>
      <c r="P21" s="5"/>
      <c r="Q21" s="5"/>
    </row>
    <row r="22" spans="2:17" ht="14.25" customHeight="1">
      <c r="B22" s="35" t="s">
        <v>81</v>
      </c>
      <c r="C22" s="36">
        <v>2004</v>
      </c>
      <c r="D22" s="43">
        <v>19111</v>
      </c>
      <c r="E22" s="43"/>
      <c r="F22" s="43">
        <v>84990</v>
      </c>
      <c r="G22" s="38">
        <f>18591+460</f>
        <v>19051</v>
      </c>
      <c r="H22" s="39">
        <f t="shared" si="0"/>
        <v>99.68604468630632</v>
      </c>
      <c r="I22" s="72">
        <f>49941+1140</f>
        <v>51081</v>
      </c>
      <c r="J22" s="41">
        <f>+I22/F22*100</f>
        <v>60.10236498411577</v>
      </c>
      <c r="K22" s="72">
        <f>1+36+19+4</f>
        <v>60</v>
      </c>
      <c r="L22" s="41">
        <f t="shared" si="1"/>
        <v>0.3139553136936843</v>
      </c>
      <c r="M22" s="72">
        <f>14+4972+28910+13</f>
        <v>33909</v>
      </c>
      <c r="N22" s="39">
        <f>+M22/F22*100</f>
        <v>39.89763501588422</v>
      </c>
      <c r="P22" s="5"/>
      <c r="Q22" s="5"/>
    </row>
    <row r="23" spans="2:17" ht="14.25" customHeight="1">
      <c r="B23" s="35" t="s">
        <v>82</v>
      </c>
      <c r="C23" s="36">
        <v>2002</v>
      </c>
      <c r="D23" s="43">
        <v>2128982</v>
      </c>
      <c r="E23" s="43"/>
      <c r="F23" s="43">
        <v>379712151</v>
      </c>
      <c r="G23" s="38">
        <v>1909598</v>
      </c>
      <c r="H23" s="39">
        <f t="shared" si="0"/>
        <v>89.69535674796687</v>
      </c>
      <c r="I23" s="72">
        <v>251636271</v>
      </c>
      <c r="J23" s="41">
        <f>+I23/F23*100</f>
        <v>66.27027087157924</v>
      </c>
      <c r="K23" s="72">
        <f>73752+16039+129593</f>
        <v>219384</v>
      </c>
      <c r="L23" s="41">
        <f t="shared" si="1"/>
        <v>10.30464325203313</v>
      </c>
      <c r="M23" s="72">
        <f>43843946+24960317+59271617</f>
        <v>128075880</v>
      </c>
      <c r="N23" s="39">
        <f>+M23/F23*100</f>
        <v>33.72972912842076</v>
      </c>
      <c r="P23" s="5"/>
      <c r="Q23" s="5"/>
    </row>
    <row r="24" spans="2:17" ht="14.25" customHeight="1">
      <c r="B24" s="55" t="s">
        <v>64</v>
      </c>
      <c r="C24" s="49"/>
      <c r="D24" s="50"/>
      <c r="E24" s="50"/>
      <c r="F24" s="50"/>
      <c r="G24" s="50"/>
      <c r="H24" s="50"/>
      <c r="I24" s="74"/>
      <c r="J24" s="74"/>
      <c r="K24" s="74"/>
      <c r="L24" s="74"/>
      <c r="M24" s="74"/>
      <c r="N24" s="51"/>
      <c r="P24" s="5"/>
      <c r="Q24" s="5"/>
    </row>
    <row r="25" spans="2:17" ht="14.25" customHeight="1">
      <c r="B25" s="35" t="s">
        <v>9</v>
      </c>
      <c r="C25" s="36">
        <v>1996</v>
      </c>
      <c r="D25" s="43">
        <v>4859865</v>
      </c>
      <c r="E25" s="43"/>
      <c r="F25" s="44">
        <v>353611246</v>
      </c>
      <c r="G25" s="38">
        <v>4713491</v>
      </c>
      <c r="H25" s="39">
        <f>+G25/D25*100</f>
        <v>96.98810563667921</v>
      </c>
      <c r="I25" s="72">
        <v>294512249</v>
      </c>
      <c r="J25" s="41">
        <f>+I25/F25*100</f>
        <v>83.28701429365739</v>
      </c>
      <c r="K25" s="72">
        <f>133563+1143+7797+3871</f>
        <v>146374</v>
      </c>
      <c r="L25" s="41">
        <f>+K25/D25*100</f>
        <v>3.011894363320792</v>
      </c>
      <c r="M25" s="72">
        <f>56382189+191022+2135299+390487</f>
        <v>59098997</v>
      </c>
      <c r="N25" s="39">
        <f>+M25/F25*100</f>
        <v>16.712985706342607</v>
      </c>
      <c r="P25" s="5"/>
      <c r="Q25" s="5"/>
    </row>
    <row r="26" spans="2:17" ht="14.25" customHeight="1">
      <c r="B26" s="35" t="s">
        <v>10</v>
      </c>
      <c r="C26" s="56">
        <v>1997</v>
      </c>
      <c r="D26" s="53">
        <v>316492</v>
      </c>
      <c r="E26" s="53"/>
      <c r="F26" s="44">
        <v>26502363</v>
      </c>
      <c r="G26" s="38">
        <v>308006</v>
      </c>
      <c r="H26" s="39">
        <f>+G26/D26*100</f>
        <v>97.3187315951114</v>
      </c>
      <c r="I26" s="72">
        <v>16541088</v>
      </c>
      <c r="J26" s="41">
        <f>+I26/F26*100</f>
        <v>62.41363458797995</v>
      </c>
      <c r="K26" s="72">
        <f>6655+717+1114</f>
        <v>8486</v>
      </c>
      <c r="L26" s="41">
        <f>+K26/D26*100</f>
        <v>2.6812684048885913</v>
      </c>
      <c r="M26" s="72">
        <f>5118134+1904041+2939100</f>
        <v>9961275</v>
      </c>
      <c r="N26" s="39">
        <f>+M26/F26*100</f>
        <v>37.58636541202005</v>
      </c>
      <c r="P26" s="5"/>
      <c r="Q26" s="5"/>
    </row>
    <row r="27" spans="2:17" ht="14.25" customHeight="1">
      <c r="B27" s="35" t="s">
        <v>11</v>
      </c>
      <c r="C27" s="56" t="s">
        <v>52</v>
      </c>
      <c r="D27" s="53">
        <v>842882</v>
      </c>
      <c r="E27" s="53"/>
      <c r="F27" s="44">
        <v>12355831</v>
      </c>
      <c r="G27" s="38">
        <v>832749</v>
      </c>
      <c r="H27" s="39">
        <f>+G27/D27*100</f>
        <v>98.79781511528304</v>
      </c>
      <c r="I27" s="72">
        <v>10675018</v>
      </c>
      <c r="J27" s="41">
        <f>+I27/F27*100</f>
        <v>86.39660092469701</v>
      </c>
      <c r="K27" s="72">
        <f>4686+1229+4218</f>
        <v>10133</v>
      </c>
      <c r="L27" s="41">
        <f>+K27/D27*100</f>
        <v>1.2021848847169592</v>
      </c>
      <c r="M27" s="72">
        <f>1418371+73261+189181</f>
        <v>1680813</v>
      </c>
      <c r="N27" s="39">
        <f>+M27/F27*100</f>
        <v>13.603399075302988</v>
      </c>
      <c r="P27" s="5"/>
      <c r="Q27" s="5"/>
    </row>
    <row r="28" spans="2:17" ht="14.25" customHeight="1">
      <c r="B28" s="35" t="s">
        <v>12</v>
      </c>
      <c r="C28" s="56">
        <v>2000</v>
      </c>
      <c r="D28" s="53">
        <v>57131</v>
      </c>
      <c r="E28" s="53"/>
      <c r="F28" s="44">
        <v>16419683</v>
      </c>
      <c r="G28" s="38">
        <v>49302</v>
      </c>
      <c r="H28" s="39">
        <f>+G28/D28*100</f>
        <v>86.29640650434965</v>
      </c>
      <c r="I28" s="72">
        <v>10159084</v>
      </c>
      <c r="J28" s="41">
        <f>+I28/F28*100</f>
        <v>61.87137717579566</v>
      </c>
      <c r="K28" s="72">
        <f>7336+395+98</f>
        <v>7829</v>
      </c>
      <c r="L28" s="41">
        <f>+K28/D28*100</f>
        <v>13.703593495650349</v>
      </c>
      <c r="M28" s="72">
        <f>6103333+75543+81723</f>
        <v>6260599</v>
      </c>
      <c r="N28" s="39">
        <f>+M28/F28*100</f>
        <v>38.12862282420434</v>
      </c>
      <c r="P28" s="5"/>
      <c r="Q28" s="5"/>
    </row>
    <row r="29" spans="2:17" s="2" customFormat="1" ht="14.25" customHeight="1">
      <c r="B29" s="35" t="s">
        <v>83</v>
      </c>
      <c r="C29" s="56" t="s">
        <v>54</v>
      </c>
      <c r="D29" s="53">
        <v>500979</v>
      </c>
      <c r="E29" s="53"/>
      <c r="F29" s="44">
        <v>30071192</v>
      </c>
      <c r="G29" s="38">
        <v>491916</v>
      </c>
      <c r="H29" s="39">
        <f>+G29/D29*100</f>
        <v>98.19094213529908</v>
      </c>
      <c r="I29" s="72">
        <v>26645532</v>
      </c>
      <c r="J29" s="41">
        <f>+I29/F29*100</f>
        <v>88.60816691270502</v>
      </c>
      <c r="K29" s="72">
        <f>3385+87+2204+3387</f>
        <v>9063</v>
      </c>
      <c r="L29" s="41">
        <f>+K29/D29*100</f>
        <v>1.8090578647009157</v>
      </c>
      <c r="M29" s="72">
        <f>473680+61450+2515649+374881</f>
        <v>3425660</v>
      </c>
      <c r="N29" s="39">
        <f>+M29/F29*100</f>
        <v>11.391833087294977</v>
      </c>
      <c r="P29" s="5"/>
      <c r="Q29" s="5"/>
    </row>
    <row r="30" spans="2:17" ht="14.25" customHeight="1">
      <c r="B30" s="55" t="s">
        <v>65</v>
      </c>
      <c r="C30" s="49"/>
      <c r="D30" s="50"/>
      <c r="E30" s="50"/>
      <c r="F30" s="50"/>
      <c r="G30" s="50"/>
      <c r="H30" s="50"/>
      <c r="I30" s="74"/>
      <c r="J30" s="74"/>
      <c r="K30" s="74"/>
      <c r="L30" s="74"/>
      <c r="M30" s="74"/>
      <c r="N30" s="51"/>
      <c r="P30" s="5"/>
      <c r="Q30" s="5"/>
    </row>
    <row r="31" spans="2:17" s="2" customFormat="1" ht="14.25" customHeight="1">
      <c r="B31" s="35" t="s">
        <v>13</v>
      </c>
      <c r="C31" s="56">
        <v>1997</v>
      </c>
      <c r="D31" s="53">
        <v>193445894</v>
      </c>
      <c r="E31" s="53"/>
      <c r="F31" s="44">
        <v>130039200</v>
      </c>
      <c r="G31" s="45">
        <v>193088000</v>
      </c>
      <c r="H31" s="57">
        <f>+G31/D31*100</f>
        <v>99.81499012845421</v>
      </c>
      <c r="I31" s="71" t="s">
        <v>42</v>
      </c>
      <c r="J31" s="59" t="s">
        <v>94</v>
      </c>
      <c r="K31" s="73">
        <f>193445894-193088000</f>
        <v>357894</v>
      </c>
      <c r="L31" s="59">
        <f>+K31/D31*100</f>
        <v>0.18500987154578735</v>
      </c>
      <c r="M31" s="71" t="s">
        <v>42</v>
      </c>
      <c r="N31" s="41" t="s">
        <v>94</v>
      </c>
      <c r="P31" s="5"/>
      <c r="Q31" s="5"/>
    </row>
    <row r="32" spans="2:17" s="2" customFormat="1" ht="14.25" customHeight="1">
      <c r="B32" s="35" t="s">
        <v>45</v>
      </c>
      <c r="C32" s="56">
        <v>2003</v>
      </c>
      <c r="D32" s="53">
        <v>45199</v>
      </c>
      <c r="E32" s="53"/>
      <c r="F32" s="44">
        <v>197128</v>
      </c>
      <c r="G32" s="38">
        <v>44752</v>
      </c>
      <c r="H32" s="57">
        <f aca="true" t="shared" si="2" ref="H32:H44">+G32/D32*100</f>
        <v>99.01104006725812</v>
      </c>
      <c r="I32" s="72">
        <v>145343</v>
      </c>
      <c r="J32" s="59">
        <f aca="true" t="shared" si="3" ref="J32:J45">+I32/F32*100</f>
        <v>73.73026662878942</v>
      </c>
      <c r="K32" s="72">
        <v>447</v>
      </c>
      <c r="L32" s="59">
        <f aca="true" t="shared" si="4" ref="L32:L44">+K32/D32*100</f>
        <v>0.9889599327418749</v>
      </c>
      <c r="M32" s="72">
        <v>11037</v>
      </c>
      <c r="N32" s="39">
        <f aca="true" t="shared" si="5" ref="N32:N45">+M32/F32*100</f>
        <v>5.59890020697212</v>
      </c>
      <c r="P32" s="5"/>
      <c r="Q32" s="5"/>
    </row>
    <row r="33" spans="2:17" ht="14.25" customHeight="1">
      <c r="B33" s="35" t="s">
        <v>43</v>
      </c>
      <c r="C33" s="56" t="s">
        <v>55</v>
      </c>
      <c r="D33" s="53">
        <v>729542</v>
      </c>
      <c r="E33" s="53"/>
      <c r="F33" s="44">
        <v>886767</v>
      </c>
      <c r="G33" s="45">
        <v>728247</v>
      </c>
      <c r="H33" s="57">
        <f t="shared" si="2"/>
        <v>99.82249137129871</v>
      </c>
      <c r="I33" s="73">
        <v>757908</v>
      </c>
      <c r="J33" s="59">
        <f t="shared" si="3"/>
        <v>85.46867440939954</v>
      </c>
      <c r="K33" s="73">
        <f>820+475</f>
        <v>1295</v>
      </c>
      <c r="L33" s="59">
        <f t="shared" si="4"/>
        <v>0.17750862870129477</v>
      </c>
      <c r="M33" s="73">
        <f>89534+39325</f>
        <v>128859</v>
      </c>
      <c r="N33" s="39">
        <f t="shared" si="5"/>
        <v>14.531325590600463</v>
      </c>
      <c r="P33" s="5"/>
      <c r="Q33" s="5"/>
    </row>
    <row r="34" spans="2:17" ht="14.25" customHeight="1">
      <c r="B34" s="35" t="s">
        <v>14</v>
      </c>
      <c r="C34" s="56" t="s">
        <v>53</v>
      </c>
      <c r="D34" s="53">
        <v>119894000</v>
      </c>
      <c r="E34" s="53"/>
      <c r="F34" s="44">
        <v>159394000</v>
      </c>
      <c r="G34" s="45">
        <v>119622000</v>
      </c>
      <c r="H34" s="57">
        <f t="shared" si="2"/>
        <v>99.77313293409178</v>
      </c>
      <c r="I34" s="73">
        <v>157589000</v>
      </c>
      <c r="J34" s="59">
        <f t="shared" si="3"/>
        <v>98.86758598190647</v>
      </c>
      <c r="K34" s="73">
        <v>272000</v>
      </c>
      <c r="L34" s="59">
        <f t="shared" si="4"/>
        <v>0.22686706590821895</v>
      </c>
      <c r="M34" s="73">
        <v>1805000</v>
      </c>
      <c r="N34" s="39">
        <f t="shared" si="5"/>
        <v>1.1324140180935294</v>
      </c>
      <c r="P34" s="5"/>
      <c r="Q34" s="5"/>
    </row>
    <row r="35" spans="2:17" ht="14.25" customHeight="1">
      <c r="B35" s="35" t="s">
        <v>89</v>
      </c>
      <c r="C35" s="56">
        <v>2003</v>
      </c>
      <c r="D35" s="53">
        <v>4332423</v>
      </c>
      <c r="E35" s="53"/>
      <c r="F35" s="44">
        <v>17665198</v>
      </c>
      <c r="G35" s="38">
        <v>4293160</v>
      </c>
      <c r="H35" s="57">
        <f t="shared" si="2"/>
        <v>99.09374038499934</v>
      </c>
      <c r="I35" s="71" t="s">
        <v>42</v>
      </c>
      <c r="J35" s="59" t="s">
        <v>94</v>
      </c>
      <c r="K35" s="72">
        <f>8108+31155</f>
        <v>39263</v>
      </c>
      <c r="L35" s="59">
        <f t="shared" si="4"/>
        <v>0.906259615000659</v>
      </c>
      <c r="M35" s="71" t="s">
        <v>42</v>
      </c>
      <c r="N35" s="41" t="s">
        <v>94</v>
      </c>
      <c r="P35" s="5"/>
      <c r="Q35" s="5"/>
    </row>
    <row r="36" spans="2:17" ht="14.25" customHeight="1">
      <c r="B36" s="35" t="s">
        <v>15</v>
      </c>
      <c r="C36" s="56">
        <v>1997</v>
      </c>
      <c r="D36" s="53">
        <v>92258</v>
      </c>
      <c r="E36" s="53"/>
      <c r="F36" s="44">
        <v>306001</v>
      </c>
      <c r="G36" s="38">
        <v>92193</v>
      </c>
      <c r="H36" s="57">
        <f t="shared" si="2"/>
        <v>99.92954540527651</v>
      </c>
      <c r="I36" s="72">
        <v>266620</v>
      </c>
      <c r="J36" s="59">
        <f t="shared" si="3"/>
        <v>87.13043421426727</v>
      </c>
      <c r="K36" s="72">
        <f>39+26</f>
        <v>65</v>
      </c>
      <c r="L36" s="59">
        <f t="shared" si="4"/>
        <v>0.07045459472349282</v>
      </c>
      <c r="M36" s="72">
        <f>11416+174</f>
        <v>11590</v>
      </c>
      <c r="N36" s="39">
        <f t="shared" si="5"/>
        <v>3.7875693216688835</v>
      </c>
      <c r="P36" s="5"/>
      <c r="Q36" s="5"/>
    </row>
    <row r="37" spans="2:17" s="2" customFormat="1" ht="14.25" customHeight="1">
      <c r="B37" s="35" t="s">
        <v>84</v>
      </c>
      <c r="C37" s="56">
        <v>2002</v>
      </c>
      <c r="D37" s="53">
        <v>1130855</v>
      </c>
      <c r="E37" s="53"/>
      <c r="F37" s="44">
        <v>1306787</v>
      </c>
      <c r="G37" s="38">
        <v>1123801</v>
      </c>
      <c r="H37" s="57">
        <f t="shared" si="2"/>
        <v>99.37622418435609</v>
      </c>
      <c r="I37" s="71" t="s">
        <v>42</v>
      </c>
      <c r="J37" s="59" t="s">
        <v>94</v>
      </c>
      <c r="K37" s="72">
        <v>7054</v>
      </c>
      <c r="L37" s="59">
        <f t="shared" si="4"/>
        <v>0.6237758156439155</v>
      </c>
      <c r="M37" s="71" t="s">
        <v>42</v>
      </c>
      <c r="N37" s="41" t="s">
        <v>94</v>
      </c>
      <c r="P37" s="5"/>
      <c r="Q37" s="5"/>
    </row>
    <row r="38" spans="2:17" ht="14.25" customHeight="1">
      <c r="B38" s="58" t="s">
        <v>16</v>
      </c>
      <c r="C38" s="56">
        <v>1998</v>
      </c>
      <c r="D38" s="37">
        <v>194829</v>
      </c>
      <c r="E38" s="37"/>
      <c r="F38" s="37">
        <v>247940</v>
      </c>
      <c r="G38" s="40" t="s">
        <v>94</v>
      </c>
      <c r="H38" s="57" t="s">
        <v>94</v>
      </c>
      <c r="I38" s="72">
        <v>209803</v>
      </c>
      <c r="J38" s="59">
        <f t="shared" si="3"/>
        <v>84.6184560780834</v>
      </c>
      <c r="K38" s="71" t="s">
        <v>42</v>
      </c>
      <c r="L38" s="59" t="s">
        <v>94</v>
      </c>
      <c r="M38" s="72">
        <f>32512+5625</f>
        <v>38137</v>
      </c>
      <c r="N38" s="39">
        <f t="shared" si="5"/>
        <v>15.381543921916593</v>
      </c>
      <c r="P38" s="5"/>
      <c r="Q38" s="5"/>
    </row>
    <row r="39" spans="2:17" ht="14.25" customHeight="1">
      <c r="B39" s="35" t="s">
        <v>17</v>
      </c>
      <c r="C39" s="56">
        <v>2003</v>
      </c>
      <c r="D39" s="53">
        <v>3464769</v>
      </c>
      <c r="E39" s="54" t="s">
        <v>75</v>
      </c>
      <c r="F39" s="44">
        <v>8721115</v>
      </c>
      <c r="G39" s="45">
        <f>3443985+9865</f>
        <v>3453850</v>
      </c>
      <c r="H39" s="57">
        <f t="shared" si="2"/>
        <v>99.6848563352997</v>
      </c>
      <c r="I39" s="71" t="s">
        <v>42</v>
      </c>
      <c r="J39" s="59" t="s">
        <v>94</v>
      </c>
      <c r="K39" s="71" t="s">
        <v>42</v>
      </c>
      <c r="L39" s="59" t="s">
        <v>94</v>
      </c>
      <c r="M39" s="71" t="s">
        <v>42</v>
      </c>
      <c r="N39" s="41" t="s">
        <v>94</v>
      </c>
      <c r="P39" s="5"/>
      <c r="Q39" s="5"/>
    </row>
    <row r="40" spans="2:17" ht="14.25" customHeight="1">
      <c r="B40" s="35" t="s">
        <v>18</v>
      </c>
      <c r="C40" s="56">
        <v>2002</v>
      </c>
      <c r="D40" s="53">
        <v>3364139</v>
      </c>
      <c r="E40" s="53"/>
      <c r="F40" s="44">
        <v>2654037</v>
      </c>
      <c r="G40" s="38">
        <f>3268845+93892</f>
        <v>3362737</v>
      </c>
      <c r="H40" s="57">
        <f t="shared" si="2"/>
        <v>99.95832514649365</v>
      </c>
      <c r="I40" s="71" t="s">
        <v>42</v>
      </c>
      <c r="J40" s="59" t="s">
        <v>94</v>
      </c>
      <c r="K40" s="72">
        <v>1402</v>
      </c>
      <c r="L40" s="59">
        <f t="shared" si="4"/>
        <v>0.04167485350635036</v>
      </c>
      <c r="M40" s="71" t="s">
        <v>42</v>
      </c>
      <c r="N40" s="41" t="s">
        <v>94</v>
      </c>
      <c r="P40" s="5"/>
      <c r="Q40" s="5"/>
    </row>
    <row r="41" spans="2:17" ht="14.25" customHeight="1">
      <c r="B41" s="35" t="s">
        <v>19</v>
      </c>
      <c r="C41" s="56">
        <v>2002</v>
      </c>
      <c r="D41" s="53">
        <v>4822739</v>
      </c>
      <c r="E41" s="53"/>
      <c r="F41" s="44">
        <v>9670793</v>
      </c>
      <c r="G41" s="38">
        <v>4782541</v>
      </c>
      <c r="H41" s="57">
        <f t="shared" si="2"/>
        <v>99.16649024548083</v>
      </c>
      <c r="I41" s="72">
        <v>9325164</v>
      </c>
      <c r="J41" s="59">
        <f t="shared" si="3"/>
        <v>96.42605316854575</v>
      </c>
      <c r="K41" s="72">
        <f>7590+13629+2673+16306</f>
        <v>40198</v>
      </c>
      <c r="L41" s="59">
        <f t="shared" si="4"/>
        <v>0.8335097545191643</v>
      </c>
      <c r="M41" s="72">
        <f>214316+68133+7413+55767</f>
        <v>345629</v>
      </c>
      <c r="N41" s="39">
        <f t="shared" si="5"/>
        <v>3.5739468314542564</v>
      </c>
      <c r="P41" s="5"/>
      <c r="Q41" s="5"/>
    </row>
    <row r="42" spans="2:17" s="2" customFormat="1" ht="14.25" customHeight="1">
      <c r="B42" s="35" t="s">
        <v>20</v>
      </c>
      <c r="C42" s="56" t="s">
        <v>53</v>
      </c>
      <c r="D42" s="53">
        <v>3553</v>
      </c>
      <c r="E42" s="53"/>
      <c r="F42" s="44">
        <v>42328</v>
      </c>
      <c r="G42" s="38">
        <v>3522</v>
      </c>
      <c r="H42" s="57">
        <f t="shared" si="2"/>
        <v>99.1274978891078</v>
      </c>
      <c r="I42" s="71" t="s">
        <v>42</v>
      </c>
      <c r="J42" s="59" t="s">
        <v>94</v>
      </c>
      <c r="K42" s="72">
        <f>5+17+9</f>
        <v>31</v>
      </c>
      <c r="L42" s="59">
        <f t="shared" si="4"/>
        <v>0.8725021108922038</v>
      </c>
      <c r="M42" s="71" t="s">
        <v>42</v>
      </c>
      <c r="N42" s="41" t="s">
        <v>94</v>
      </c>
      <c r="P42" s="5"/>
      <c r="Q42" s="5"/>
    </row>
    <row r="43" spans="2:17" ht="14.25" customHeight="1">
      <c r="B43" s="35" t="s">
        <v>85</v>
      </c>
      <c r="C43" s="56">
        <v>1999</v>
      </c>
      <c r="D43" s="53">
        <v>242267</v>
      </c>
      <c r="E43" s="53"/>
      <c r="F43" s="44">
        <v>4046446</v>
      </c>
      <c r="G43" s="38">
        <v>241181</v>
      </c>
      <c r="H43" s="57">
        <f t="shared" si="2"/>
        <v>99.55173424362377</v>
      </c>
      <c r="I43" s="72">
        <v>3695640</v>
      </c>
      <c r="J43" s="59">
        <f t="shared" si="3"/>
        <v>91.3305157167549</v>
      </c>
      <c r="K43" s="72">
        <f>197+2+19+868</f>
        <v>1086</v>
      </c>
      <c r="L43" s="59">
        <f t="shared" si="4"/>
        <v>0.44826575637622956</v>
      </c>
      <c r="M43" s="72">
        <f>301916+1005+1682+46204</f>
        <v>350807</v>
      </c>
      <c r="N43" s="39">
        <f t="shared" si="5"/>
        <v>8.669508996289583</v>
      </c>
      <c r="P43" s="5"/>
      <c r="Q43" s="5"/>
    </row>
    <row r="44" spans="2:17" s="2" customFormat="1" ht="14.25" customHeight="1">
      <c r="B44" s="35" t="s">
        <v>21</v>
      </c>
      <c r="C44" s="36">
        <v>2003</v>
      </c>
      <c r="D44" s="37">
        <v>5792519</v>
      </c>
      <c r="E44" s="37"/>
      <c r="F44" s="37">
        <v>18313749</v>
      </c>
      <c r="G44" s="45">
        <v>5787774</v>
      </c>
      <c r="H44" s="57">
        <f t="shared" si="2"/>
        <v>99.91808399765284</v>
      </c>
      <c r="I44" s="71" t="s">
        <v>42</v>
      </c>
      <c r="J44" s="59" t="s">
        <v>94</v>
      </c>
      <c r="K44" s="73">
        <v>4745</v>
      </c>
      <c r="L44" s="59">
        <f t="shared" si="4"/>
        <v>0.08191600234716538</v>
      </c>
      <c r="M44" s="71" t="s">
        <v>42</v>
      </c>
      <c r="N44" s="41" t="s">
        <v>94</v>
      </c>
      <c r="P44" s="5"/>
      <c r="Q44" s="5"/>
    </row>
    <row r="45" spans="2:17" s="2" customFormat="1" ht="14.25" customHeight="1">
      <c r="B45" s="35" t="s">
        <v>22</v>
      </c>
      <c r="C45" s="56">
        <v>2002</v>
      </c>
      <c r="D45" s="53">
        <v>1488406</v>
      </c>
      <c r="E45" s="53"/>
      <c r="F45" s="44">
        <v>1609486</v>
      </c>
      <c r="G45" s="40" t="s">
        <v>42</v>
      </c>
      <c r="H45" s="57" t="s">
        <v>94</v>
      </c>
      <c r="I45" s="72">
        <v>1413036</v>
      </c>
      <c r="J45" s="59">
        <f t="shared" si="3"/>
        <v>87.79423990019174</v>
      </c>
      <c r="K45" s="71" t="s">
        <v>42</v>
      </c>
      <c r="L45" s="59" t="s">
        <v>94</v>
      </c>
      <c r="M45" s="72">
        <f>400+13570+182479</f>
        <v>196449</v>
      </c>
      <c r="N45" s="39">
        <f t="shared" si="5"/>
        <v>12.205697968171204</v>
      </c>
      <c r="P45" s="5"/>
      <c r="Q45" s="5"/>
    </row>
    <row r="46" spans="2:17" ht="14.25" customHeight="1">
      <c r="B46" s="55" t="s">
        <v>66</v>
      </c>
      <c r="C46" s="49"/>
      <c r="D46" s="50"/>
      <c r="E46" s="50"/>
      <c r="F46" s="50"/>
      <c r="G46" s="50"/>
      <c r="H46" s="50"/>
      <c r="I46" s="74"/>
      <c r="J46" s="74"/>
      <c r="K46" s="74"/>
      <c r="L46" s="74"/>
      <c r="M46" s="74"/>
      <c r="N46" s="51"/>
      <c r="P46" s="5"/>
      <c r="Q46" s="5"/>
    </row>
    <row r="47" spans="2:17" ht="14.25" customHeight="1">
      <c r="B47" s="35" t="s">
        <v>23</v>
      </c>
      <c r="C47" s="56">
        <v>1998</v>
      </c>
      <c r="D47" s="53">
        <v>466809</v>
      </c>
      <c r="E47" s="53"/>
      <c r="F47" s="44">
        <v>1889498</v>
      </c>
      <c r="G47" s="45">
        <v>466716</v>
      </c>
      <c r="H47" s="57">
        <f>+G47/D47*100</f>
        <v>99.98007750493242</v>
      </c>
      <c r="I47" s="73">
        <v>451984</v>
      </c>
      <c r="J47" s="59">
        <f>+I47/F47*100</f>
        <v>23.92085093501025</v>
      </c>
      <c r="K47" s="73">
        <v>93</v>
      </c>
      <c r="L47" s="75">
        <f>+K47/D47*100</f>
        <v>0.01992249506757582</v>
      </c>
      <c r="M47" s="73">
        <v>1437514</v>
      </c>
      <c r="N47" s="57">
        <f>+M47/F47*100</f>
        <v>76.07914906498975</v>
      </c>
      <c r="P47" s="5"/>
      <c r="Q47" s="5"/>
    </row>
    <row r="48" spans="2:17" s="2" customFormat="1" ht="14.25" customHeight="1">
      <c r="B48" s="35" t="s">
        <v>24</v>
      </c>
      <c r="C48" s="56" t="s">
        <v>52</v>
      </c>
      <c r="D48" s="53">
        <v>61710</v>
      </c>
      <c r="E48" s="53"/>
      <c r="F48" s="44">
        <v>1426780</v>
      </c>
      <c r="G48" s="45">
        <v>59280</v>
      </c>
      <c r="H48" s="57">
        <f aca="true" t="shared" si="6" ref="H48:H66">+G48/D48*100</f>
        <v>96.06222654350996</v>
      </c>
      <c r="I48" s="71" t="s">
        <v>42</v>
      </c>
      <c r="J48" s="59" t="s">
        <v>94</v>
      </c>
      <c r="K48" s="73">
        <v>2430</v>
      </c>
      <c r="L48" s="59">
        <f aca="true" t="shared" si="7" ref="L48:L66">+K48/D48*100</f>
        <v>3.9377734564900337</v>
      </c>
      <c r="M48" s="71" t="s">
        <v>42</v>
      </c>
      <c r="N48" s="59" t="s">
        <v>94</v>
      </c>
      <c r="P48" s="5"/>
      <c r="Q48" s="5"/>
    </row>
    <row r="49" spans="2:17" ht="14.25" customHeight="1">
      <c r="B49" s="35" t="s">
        <v>86</v>
      </c>
      <c r="C49" s="56">
        <v>2000</v>
      </c>
      <c r="D49" s="53">
        <v>56487</v>
      </c>
      <c r="E49" s="53"/>
      <c r="F49" s="44">
        <v>5607935</v>
      </c>
      <c r="G49" s="38">
        <v>53460</v>
      </c>
      <c r="H49" s="57">
        <f t="shared" si="6"/>
        <v>94.64124488820437</v>
      </c>
      <c r="I49" s="72">
        <v>962325</v>
      </c>
      <c r="J49" s="59">
        <f>+I49/F49*100</f>
        <v>17.160059808111185</v>
      </c>
      <c r="K49" s="72">
        <f>2107+746+87+87</f>
        <v>3027</v>
      </c>
      <c r="L49" s="59">
        <f t="shared" si="7"/>
        <v>5.3587551117956345</v>
      </c>
      <c r="M49" s="72">
        <f>1579009+1059453+31542+10839</f>
        <v>2680843</v>
      </c>
      <c r="N49" s="57">
        <f>+M49/F49*100</f>
        <v>47.80445921716282</v>
      </c>
      <c r="P49" s="5"/>
      <c r="Q49" s="5"/>
    </row>
    <row r="50" spans="2:17" ht="14.25" customHeight="1">
      <c r="B50" s="35" t="s">
        <v>25</v>
      </c>
      <c r="C50" s="56" t="s">
        <v>52</v>
      </c>
      <c r="D50" s="53">
        <v>57830</v>
      </c>
      <c r="E50" s="53"/>
      <c r="F50" s="44">
        <v>2878730</v>
      </c>
      <c r="G50" s="38">
        <v>57310</v>
      </c>
      <c r="H50" s="57">
        <f t="shared" si="6"/>
        <v>99.10081272695834</v>
      </c>
      <c r="I50" s="71" t="s">
        <v>42</v>
      </c>
      <c r="J50" s="59" t="s">
        <v>94</v>
      </c>
      <c r="K50" s="72">
        <v>520</v>
      </c>
      <c r="L50" s="59">
        <f t="shared" si="7"/>
        <v>0.8991872730416739</v>
      </c>
      <c r="M50" s="71" t="s">
        <v>42</v>
      </c>
      <c r="N50" s="59" t="s">
        <v>94</v>
      </c>
      <c r="P50" s="5"/>
      <c r="Q50" s="5"/>
    </row>
    <row r="51" spans="2:17" s="2" customFormat="1" ht="14.25" customHeight="1">
      <c r="B51" s="35" t="s">
        <v>26</v>
      </c>
      <c r="C51" s="56">
        <v>2001</v>
      </c>
      <c r="D51" s="53">
        <v>83808</v>
      </c>
      <c r="E51" s="53"/>
      <c r="F51" s="44">
        <v>1705136</v>
      </c>
      <c r="G51" s="45">
        <v>82159</v>
      </c>
      <c r="H51" s="57">
        <f t="shared" si="6"/>
        <v>98.0324074074074</v>
      </c>
      <c r="I51" s="73">
        <v>1292975</v>
      </c>
      <c r="J51" s="59">
        <f>+I51/F51*100</f>
        <v>75.82826237907123</v>
      </c>
      <c r="K51" s="73">
        <v>1649</v>
      </c>
      <c r="L51" s="59">
        <f t="shared" si="7"/>
        <v>1.9675925925925926</v>
      </c>
      <c r="M51" s="73">
        <v>412161</v>
      </c>
      <c r="N51" s="57">
        <f>+M51/F51*100</f>
        <v>24.17173762092877</v>
      </c>
      <c r="P51" s="5"/>
      <c r="Q51" s="5"/>
    </row>
    <row r="52" spans="2:17" ht="14.25" customHeight="1">
      <c r="B52" s="35" t="s">
        <v>27</v>
      </c>
      <c r="C52" s="56" t="s">
        <v>52</v>
      </c>
      <c r="D52" s="53">
        <v>663810</v>
      </c>
      <c r="E52" s="53"/>
      <c r="F52" s="44">
        <v>29897670</v>
      </c>
      <c r="G52" s="38">
        <v>538000</v>
      </c>
      <c r="H52" s="57">
        <f t="shared" si="6"/>
        <v>81.04728762748377</v>
      </c>
      <c r="I52" s="71" t="s">
        <v>42</v>
      </c>
      <c r="J52" s="59" t="s">
        <v>94</v>
      </c>
      <c r="K52" s="72">
        <v>125810</v>
      </c>
      <c r="L52" s="59">
        <f t="shared" si="7"/>
        <v>18.95271237251623</v>
      </c>
      <c r="M52" s="71" t="s">
        <v>42</v>
      </c>
      <c r="N52" s="59" t="s">
        <v>94</v>
      </c>
      <c r="P52" s="5"/>
      <c r="Q52" s="5"/>
    </row>
    <row r="53" spans="2:17" ht="14.25" customHeight="1">
      <c r="B53" s="35" t="s">
        <v>28</v>
      </c>
      <c r="C53" s="56" t="s">
        <v>52</v>
      </c>
      <c r="D53" s="53">
        <v>471960</v>
      </c>
      <c r="E53" s="53"/>
      <c r="F53" s="44">
        <v>19097990</v>
      </c>
      <c r="G53" s="38">
        <v>440060</v>
      </c>
      <c r="H53" s="57">
        <f t="shared" si="6"/>
        <v>93.24095262310365</v>
      </c>
      <c r="I53" s="71" t="s">
        <v>42</v>
      </c>
      <c r="J53" s="59" t="s">
        <v>94</v>
      </c>
      <c r="K53" s="72">
        <v>31900</v>
      </c>
      <c r="L53" s="59">
        <f t="shared" si="7"/>
        <v>6.759047376896348</v>
      </c>
      <c r="M53" s="71" t="s">
        <v>42</v>
      </c>
      <c r="N53" s="59" t="s">
        <v>94</v>
      </c>
      <c r="P53" s="5"/>
      <c r="Q53" s="5"/>
    </row>
    <row r="54" spans="2:17" ht="14.25" customHeight="1">
      <c r="B54" s="35" t="s">
        <v>29</v>
      </c>
      <c r="C54" s="56" t="s">
        <v>52</v>
      </c>
      <c r="D54" s="53">
        <v>817060</v>
      </c>
      <c r="E54" s="53"/>
      <c r="F54" s="44">
        <v>3875180</v>
      </c>
      <c r="G54" s="45">
        <v>816530</v>
      </c>
      <c r="H54" s="57">
        <f t="shared" si="6"/>
        <v>99.93513328274545</v>
      </c>
      <c r="I54" s="71" t="s">
        <v>42</v>
      </c>
      <c r="J54" s="59" t="s">
        <v>94</v>
      </c>
      <c r="K54" s="73">
        <v>530</v>
      </c>
      <c r="L54" s="59">
        <f t="shared" si="7"/>
        <v>0.06486671725454679</v>
      </c>
      <c r="M54" s="71" t="s">
        <v>42</v>
      </c>
      <c r="N54" s="59" t="s">
        <v>94</v>
      </c>
      <c r="P54" s="5"/>
      <c r="Q54" s="5"/>
    </row>
    <row r="55" spans="2:17" ht="14.25" customHeight="1">
      <c r="B55" s="35" t="s">
        <v>30</v>
      </c>
      <c r="C55" s="56">
        <v>2000</v>
      </c>
      <c r="D55" s="53">
        <v>141530</v>
      </c>
      <c r="E55" s="53"/>
      <c r="F55" s="44">
        <v>4714970</v>
      </c>
      <c r="G55" s="38">
        <v>141340</v>
      </c>
      <c r="H55" s="57">
        <f t="shared" si="6"/>
        <v>99.86575284392002</v>
      </c>
      <c r="I55" s="71" t="s">
        <v>42</v>
      </c>
      <c r="J55" s="59" t="s">
        <v>94</v>
      </c>
      <c r="K55" s="72">
        <v>190</v>
      </c>
      <c r="L55" s="59">
        <f t="shared" si="7"/>
        <v>0.13424715607998305</v>
      </c>
      <c r="M55" s="71" t="s">
        <v>42</v>
      </c>
      <c r="N55" s="59" t="s">
        <v>94</v>
      </c>
      <c r="P55" s="5"/>
      <c r="Q55" s="5"/>
    </row>
    <row r="56" spans="2:17" ht="14.25" customHeight="1">
      <c r="B56" s="35" t="s">
        <v>31</v>
      </c>
      <c r="C56" s="56">
        <v>2000</v>
      </c>
      <c r="D56" s="53">
        <v>2590674</v>
      </c>
      <c r="E56" s="53"/>
      <c r="F56" s="44">
        <v>19607094</v>
      </c>
      <c r="G56" s="38">
        <v>2538206</v>
      </c>
      <c r="H56" s="57">
        <f t="shared" si="6"/>
        <v>97.97473553214337</v>
      </c>
      <c r="I56" s="72">
        <v>13612430</v>
      </c>
      <c r="J56" s="59">
        <f>+I56/F56*100</f>
        <v>69.42604549149405</v>
      </c>
      <c r="K56" s="72">
        <f>38491+1741+5546+5369+1321</f>
        <v>52468</v>
      </c>
      <c r="L56" s="59">
        <f t="shared" si="7"/>
        <v>2.025264467856627</v>
      </c>
      <c r="M56" s="72">
        <f>1914434+176132+274284+3477104+152710</f>
        <v>5994664</v>
      </c>
      <c r="N56" s="57">
        <f>+M56/F56*100</f>
        <v>30.573954508505953</v>
      </c>
      <c r="P56" s="5"/>
      <c r="Q56" s="5"/>
    </row>
    <row r="57" spans="2:17" ht="14.25" customHeight="1">
      <c r="B57" s="35" t="s">
        <v>46</v>
      </c>
      <c r="C57" s="56">
        <v>2001</v>
      </c>
      <c r="D57" s="53">
        <v>180263</v>
      </c>
      <c r="E57" s="53"/>
      <c r="F57" s="44">
        <v>3586200</v>
      </c>
      <c r="G57" s="38">
        <v>170700</v>
      </c>
      <c r="H57" s="57">
        <f t="shared" si="6"/>
        <v>94.6949734554512</v>
      </c>
      <c r="I57" s="72">
        <v>18800</v>
      </c>
      <c r="J57" s="59">
        <f>+I57/F57*100</f>
        <v>0.5242317773688027</v>
      </c>
      <c r="K57" s="72">
        <f>280+9283</f>
        <v>9563</v>
      </c>
      <c r="L57" s="59">
        <f t="shared" si="7"/>
        <v>5.305026544548798</v>
      </c>
      <c r="M57" s="72">
        <f>3260200+307200</f>
        <v>3567400</v>
      </c>
      <c r="N57" s="57">
        <f>+M57/F57*100</f>
        <v>99.4757682226312</v>
      </c>
      <c r="P57" s="5"/>
      <c r="Q57" s="5"/>
    </row>
    <row r="58" spans="2:17" ht="14.25" customHeight="1">
      <c r="B58" s="35" t="s">
        <v>32</v>
      </c>
      <c r="C58" s="56" t="s">
        <v>52</v>
      </c>
      <c r="D58" s="53">
        <v>2810</v>
      </c>
      <c r="E58" s="53"/>
      <c r="F58" s="44">
        <v>137600</v>
      </c>
      <c r="G58" s="38">
        <v>2750</v>
      </c>
      <c r="H58" s="57">
        <f t="shared" si="6"/>
        <v>97.86476868327402</v>
      </c>
      <c r="I58" s="71" t="s">
        <v>42</v>
      </c>
      <c r="J58" s="59" t="s">
        <v>94</v>
      </c>
      <c r="K58" s="72">
        <v>60</v>
      </c>
      <c r="L58" s="59">
        <f t="shared" si="7"/>
        <v>2.135231316725979</v>
      </c>
      <c r="M58" s="71" t="s">
        <v>42</v>
      </c>
      <c r="N58" s="59" t="s">
        <v>94</v>
      </c>
      <c r="P58" s="5"/>
      <c r="Q58" s="5"/>
    </row>
    <row r="59" spans="2:17" ht="14.25" customHeight="1">
      <c r="B59" s="35" t="s">
        <v>33</v>
      </c>
      <c r="C59" s="56" t="s">
        <v>52</v>
      </c>
      <c r="D59" s="53">
        <v>101550</v>
      </c>
      <c r="E59" s="53"/>
      <c r="F59" s="44">
        <v>2239290</v>
      </c>
      <c r="G59" s="38">
        <v>95100</v>
      </c>
      <c r="H59" s="57">
        <f t="shared" si="6"/>
        <v>93.64844903988183</v>
      </c>
      <c r="I59" s="71" t="s">
        <v>42</v>
      </c>
      <c r="J59" s="59" t="s">
        <v>94</v>
      </c>
      <c r="K59" s="72">
        <v>6450</v>
      </c>
      <c r="L59" s="59">
        <f t="shared" si="7"/>
        <v>6.3515509601181686</v>
      </c>
      <c r="M59" s="71" t="s">
        <v>42</v>
      </c>
      <c r="N59" s="59" t="s">
        <v>94</v>
      </c>
      <c r="P59" s="5"/>
      <c r="Q59" s="5"/>
    </row>
    <row r="60" spans="2:17" ht="14.25" customHeight="1">
      <c r="B60" s="35" t="s">
        <v>34</v>
      </c>
      <c r="C60" s="56">
        <v>1999</v>
      </c>
      <c r="D60" s="53">
        <v>70740</v>
      </c>
      <c r="E60" s="53"/>
      <c r="F60" s="44">
        <v>1038246</v>
      </c>
      <c r="G60" s="38">
        <v>69959</v>
      </c>
      <c r="H60" s="57">
        <f t="shared" si="6"/>
        <v>98.89595702572802</v>
      </c>
      <c r="I60" s="71" t="s">
        <v>42</v>
      </c>
      <c r="J60" s="59" t="s">
        <v>94</v>
      </c>
      <c r="K60" s="72">
        <f>319+462</f>
        <v>781</v>
      </c>
      <c r="L60" s="59">
        <f t="shared" si="7"/>
        <v>1.104042974271982</v>
      </c>
      <c r="M60" s="71" t="s">
        <v>42</v>
      </c>
      <c r="N60" s="59" t="s">
        <v>94</v>
      </c>
      <c r="P60" s="5"/>
      <c r="Q60" s="5"/>
    </row>
    <row r="61" spans="2:17" ht="14.25" customHeight="1">
      <c r="B61" s="35" t="s">
        <v>35</v>
      </c>
      <c r="C61" s="56">
        <v>1999</v>
      </c>
      <c r="D61" s="53">
        <v>415969</v>
      </c>
      <c r="E61" s="53"/>
      <c r="F61" s="44">
        <v>5188955</v>
      </c>
      <c r="G61" s="38">
        <v>409308</v>
      </c>
      <c r="H61" s="57">
        <f t="shared" si="6"/>
        <v>98.39867874769514</v>
      </c>
      <c r="I61" s="72">
        <v>3052446</v>
      </c>
      <c r="J61" s="59">
        <f>+I61/F61*100</f>
        <v>58.82583294709628</v>
      </c>
      <c r="K61" s="72">
        <f>5503+295+331+532</f>
        <v>6661</v>
      </c>
      <c r="L61" s="59">
        <f t="shared" si="7"/>
        <v>1.6013212523048592</v>
      </c>
      <c r="M61" s="72">
        <f>666251+70697+38651+35150</f>
        <v>810749</v>
      </c>
      <c r="N61" s="57">
        <f>+M61/F61*100</f>
        <v>15.62451399173822</v>
      </c>
      <c r="P61" s="5"/>
      <c r="Q61" s="5"/>
    </row>
    <row r="62" spans="2:17" ht="14.25" customHeight="1">
      <c r="B62" s="35" t="s">
        <v>36</v>
      </c>
      <c r="C62" s="56">
        <v>2002</v>
      </c>
      <c r="D62" s="53">
        <v>4484893</v>
      </c>
      <c r="E62" s="53"/>
      <c r="F62" s="37">
        <v>15707957</v>
      </c>
      <c r="G62" s="38">
        <v>4462221</v>
      </c>
      <c r="H62" s="57">
        <f t="shared" si="6"/>
        <v>99.49448069329637</v>
      </c>
      <c r="I62" s="72">
        <v>8454438</v>
      </c>
      <c r="J62" s="59">
        <f>+I62/F62*100</f>
        <v>53.82264542740981</v>
      </c>
      <c r="K62" s="72">
        <v>22672</v>
      </c>
      <c r="L62" s="59">
        <f t="shared" si="7"/>
        <v>0.5055193067036382</v>
      </c>
      <c r="M62" s="72">
        <v>7253519</v>
      </c>
      <c r="N62" s="57">
        <f>+M62/F62*100</f>
        <v>46.17735457259018</v>
      </c>
      <c r="P62" s="5"/>
      <c r="Q62" s="5"/>
    </row>
    <row r="63" spans="2:17" ht="14.25" customHeight="1">
      <c r="B63" s="35" t="s">
        <v>87</v>
      </c>
      <c r="C63" s="56">
        <v>2001</v>
      </c>
      <c r="D63" s="53">
        <v>71038</v>
      </c>
      <c r="E63" s="53"/>
      <c r="F63" s="44">
        <v>3462427</v>
      </c>
      <c r="G63" s="38">
        <v>69208</v>
      </c>
      <c r="H63" s="57">
        <f t="shared" si="6"/>
        <v>97.42391396154171</v>
      </c>
      <c r="I63" s="71" t="s">
        <v>42</v>
      </c>
      <c r="J63" s="59" t="s">
        <v>94</v>
      </c>
      <c r="K63" s="72">
        <v>1830</v>
      </c>
      <c r="L63" s="59">
        <f t="shared" si="7"/>
        <v>2.57608603845829</v>
      </c>
      <c r="M63" s="71" t="s">
        <v>42</v>
      </c>
      <c r="N63" s="59" t="s">
        <v>94</v>
      </c>
      <c r="P63" s="5"/>
      <c r="Q63" s="5"/>
    </row>
    <row r="64" spans="2:17" ht="14.25" customHeight="1">
      <c r="B64" s="35" t="s">
        <v>37</v>
      </c>
      <c r="C64" s="56">
        <v>1999</v>
      </c>
      <c r="D64" s="53">
        <v>1764456</v>
      </c>
      <c r="E64" s="53"/>
      <c r="F64" s="44">
        <v>42180951</v>
      </c>
      <c r="G64" s="38">
        <v>1697214</v>
      </c>
      <c r="H64" s="57">
        <f t="shared" si="6"/>
        <v>96.18908037378093</v>
      </c>
      <c r="I64" s="72">
        <v>22853066</v>
      </c>
      <c r="J64" s="59">
        <f>+I64/F64*100</f>
        <v>54.17864096994873</v>
      </c>
      <c r="K64" s="72">
        <f>16333+1947+14622+34340</f>
        <v>67242</v>
      </c>
      <c r="L64" s="59">
        <f t="shared" si="7"/>
        <v>3.8109196262190723</v>
      </c>
      <c r="M64" s="72">
        <f>3499362+235716+10619831+4972976</f>
        <v>19327885</v>
      </c>
      <c r="N64" s="57">
        <f>+M64/F64*100</f>
        <v>45.82135903005127</v>
      </c>
      <c r="P64" s="5"/>
      <c r="Q64" s="5"/>
    </row>
    <row r="65" spans="2:17" ht="14.25" customHeight="1">
      <c r="B65" s="35" t="s">
        <v>38</v>
      </c>
      <c r="C65" s="56" t="s">
        <v>52</v>
      </c>
      <c r="D65" s="53">
        <v>81410</v>
      </c>
      <c r="E65" s="53"/>
      <c r="F65" s="44">
        <v>7641890</v>
      </c>
      <c r="G65" s="38">
        <v>75910</v>
      </c>
      <c r="H65" s="57">
        <f t="shared" si="6"/>
        <v>93.2440732096794</v>
      </c>
      <c r="I65" s="71" t="s">
        <v>42</v>
      </c>
      <c r="J65" s="59" t="s">
        <v>94</v>
      </c>
      <c r="K65" s="72">
        <v>5500</v>
      </c>
      <c r="L65" s="59">
        <f t="shared" si="7"/>
        <v>6.755926790320599</v>
      </c>
      <c r="M65" s="71" t="s">
        <v>42</v>
      </c>
      <c r="N65" s="59" t="s">
        <v>94</v>
      </c>
      <c r="P65" s="5"/>
      <c r="Q65" s="5"/>
    </row>
    <row r="66" spans="2:17" ht="14.25" customHeight="1">
      <c r="B66" s="35" t="s">
        <v>39</v>
      </c>
      <c r="C66" s="56" t="s">
        <v>52</v>
      </c>
      <c r="D66" s="53">
        <v>233250</v>
      </c>
      <c r="E66" s="53"/>
      <c r="F66" s="44">
        <v>16527630</v>
      </c>
      <c r="G66" s="38">
        <v>205560</v>
      </c>
      <c r="H66" s="57">
        <f t="shared" si="6"/>
        <v>88.12861736334405</v>
      </c>
      <c r="I66" s="71" t="s">
        <v>42</v>
      </c>
      <c r="J66" s="59" t="s">
        <v>94</v>
      </c>
      <c r="K66" s="72">
        <v>27690</v>
      </c>
      <c r="L66" s="59">
        <f t="shared" si="7"/>
        <v>11.871382636655948</v>
      </c>
      <c r="M66" s="71" t="s">
        <v>42</v>
      </c>
      <c r="N66" s="59" t="s">
        <v>94</v>
      </c>
      <c r="P66" s="5"/>
      <c r="Q66" s="5"/>
    </row>
    <row r="67" spans="2:17" ht="14.25" customHeight="1">
      <c r="B67" s="55" t="s">
        <v>67</v>
      </c>
      <c r="C67" s="49"/>
      <c r="D67" s="50"/>
      <c r="E67" s="50"/>
      <c r="F67" s="50"/>
      <c r="G67" s="50"/>
      <c r="H67" s="50"/>
      <c r="I67" s="74"/>
      <c r="J67" s="74"/>
      <c r="K67" s="74"/>
      <c r="L67" s="74"/>
      <c r="M67" s="74"/>
      <c r="N67" s="51"/>
      <c r="P67" s="5"/>
      <c r="Q67" s="5"/>
    </row>
    <row r="68" spans="2:17" ht="14.25" customHeight="1">
      <c r="B68" s="35" t="s">
        <v>47</v>
      </c>
      <c r="C68" s="56">
        <v>2002</v>
      </c>
      <c r="D68" s="53">
        <v>5574</v>
      </c>
      <c r="E68" s="53"/>
      <c r="F68" s="44">
        <v>289545</v>
      </c>
      <c r="G68" s="40" t="s">
        <v>42</v>
      </c>
      <c r="H68" s="39" t="s">
        <v>94</v>
      </c>
      <c r="I68" s="72">
        <v>190228</v>
      </c>
      <c r="J68" s="41">
        <f>+I68/F68*100</f>
        <v>65.69894144260823</v>
      </c>
      <c r="K68" s="71" t="s">
        <v>42</v>
      </c>
      <c r="L68" s="41" t="s">
        <v>94</v>
      </c>
      <c r="M68" s="72">
        <f>30513+68804</f>
        <v>99317</v>
      </c>
      <c r="N68" s="39">
        <f>+M68/F68*100</f>
        <v>34.30105855739177</v>
      </c>
      <c r="P68" s="5"/>
      <c r="Q68" s="5"/>
    </row>
    <row r="69" spans="2:17" ht="14.25" customHeight="1">
      <c r="B69" s="35" t="s">
        <v>88</v>
      </c>
      <c r="C69" s="56">
        <v>2002</v>
      </c>
      <c r="D69" s="53">
        <v>214</v>
      </c>
      <c r="E69" s="53"/>
      <c r="F69" s="44">
        <v>952</v>
      </c>
      <c r="G69" s="38">
        <v>190</v>
      </c>
      <c r="H69" s="39">
        <f>+G69/D69*100</f>
        <v>88.78504672897196</v>
      </c>
      <c r="I69" s="71" t="s">
        <v>42</v>
      </c>
      <c r="J69" s="41" t="s">
        <v>94</v>
      </c>
      <c r="K69" s="72">
        <f>19+5</f>
        <v>24</v>
      </c>
      <c r="L69" s="41">
        <f>+K69/D69*100</f>
        <v>11.214953271028037</v>
      </c>
      <c r="M69" s="71" t="s">
        <v>42</v>
      </c>
      <c r="N69" s="41" t="s">
        <v>94</v>
      </c>
      <c r="P69" s="5"/>
      <c r="Q69" s="5"/>
    </row>
    <row r="70" spans="2:17" ht="14.25" customHeight="1">
      <c r="B70" s="35" t="s">
        <v>40</v>
      </c>
      <c r="C70" s="56">
        <v>1999</v>
      </c>
      <c r="D70" s="53">
        <v>14734</v>
      </c>
      <c r="E70" s="53"/>
      <c r="F70" s="37">
        <v>53382</v>
      </c>
      <c r="G70" s="38">
        <v>14729</v>
      </c>
      <c r="H70" s="39">
        <f>+G70/D70*100</f>
        <v>99.96606488394191</v>
      </c>
      <c r="I70" s="72">
        <v>53240</v>
      </c>
      <c r="J70" s="41">
        <f>+I70/F70*100</f>
        <v>99.73399273163238</v>
      </c>
      <c r="K70" s="72">
        <v>5</v>
      </c>
      <c r="L70" s="41">
        <f>+K70/D70*100</f>
        <v>0.03393511605809692</v>
      </c>
      <c r="M70" s="72">
        <v>142</v>
      </c>
      <c r="N70" s="39">
        <f>+M70/F70*100</f>
        <v>0.26600726836761457</v>
      </c>
      <c r="P70" s="5"/>
      <c r="Q70" s="5"/>
    </row>
    <row r="71" spans="2:17" ht="14.25" customHeight="1">
      <c r="B71" s="35" t="s">
        <v>41</v>
      </c>
      <c r="C71" s="56">
        <v>2001</v>
      </c>
      <c r="D71" s="53">
        <v>10941</v>
      </c>
      <c r="E71" s="54" t="s">
        <v>77</v>
      </c>
      <c r="F71" s="37">
        <v>27096</v>
      </c>
      <c r="G71" s="38">
        <v>10295</v>
      </c>
      <c r="H71" s="39">
        <f>+G71/D71*100</f>
        <v>94.09560369253268</v>
      </c>
      <c r="I71" s="72">
        <v>26843</v>
      </c>
      <c r="J71" s="41">
        <f>+I71/F71*100</f>
        <v>99.06628284617656</v>
      </c>
      <c r="K71" s="72">
        <f>21+12</f>
        <v>33</v>
      </c>
      <c r="L71" s="41">
        <f>+K71/D71*100</f>
        <v>0.3016177680285166</v>
      </c>
      <c r="M71" s="72">
        <f>253</f>
        <v>253</v>
      </c>
      <c r="N71" s="39">
        <f>+M71/F71*100</f>
        <v>0.9337171538234426</v>
      </c>
      <c r="P71" s="5"/>
      <c r="Q71" s="5"/>
    </row>
    <row r="73" ht="14.25" customHeight="1">
      <c r="B73" s="10" t="s">
        <v>98</v>
      </c>
    </row>
    <row r="74" ht="14.25" customHeight="1">
      <c r="B74" s="9" t="s">
        <v>102</v>
      </c>
    </row>
    <row r="75" ht="14.25" customHeight="1">
      <c r="B75" s="9" t="s">
        <v>101</v>
      </c>
    </row>
    <row r="76" ht="14.25" customHeight="1">
      <c r="B76" s="9"/>
    </row>
    <row r="77" ht="14.25" customHeight="1">
      <c r="B77" s="1" t="s">
        <v>79</v>
      </c>
    </row>
    <row r="78" ht="14.25" customHeight="1">
      <c r="B78" s="9" t="s">
        <v>70</v>
      </c>
    </row>
    <row r="79" ht="14.25" customHeight="1">
      <c r="B79" s="9" t="s">
        <v>72</v>
      </c>
    </row>
    <row r="80" ht="14.25" customHeight="1">
      <c r="B80" s="9" t="s">
        <v>74</v>
      </c>
    </row>
    <row r="81" ht="14.25" customHeight="1">
      <c r="B81" s="9" t="s">
        <v>76</v>
      </c>
    </row>
    <row r="82" ht="14.25" customHeight="1">
      <c r="B82" s="9" t="s">
        <v>78</v>
      </c>
    </row>
  </sheetData>
  <sheetProtection/>
  <mergeCells count="6">
    <mergeCell ref="B4:B5"/>
    <mergeCell ref="C4:C5"/>
    <mergeCell ref="K4:M4"/>
    <mergeCell ref="G4:I4"/>
    <mergeCell ref="D4:D5"/>
    <mergeCell ref="F4:F5"/>
  </mergeCells>
  <printOptions/>
  <pageMargins left="0.69" right="0.3937007874015748" top="0.35433070866141736" bottom="0.4330708661417323" header="0.31496062992125984" footer="0.4330708661417323"/>
  <pageSetup horizontalDpi="600" verticalDpi="600" orientation="landscape" paperSize="9" scale="80" r:id="rId1"/>
  <colBreaks count="1" manualBreakCount="1">
    <brk id="1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2011-10-14T09:24:20Z</cp:lastPrinted>
  <dcterms:created xsi:type="dcterms:W3CDTF">2008-09-01T13:32:59Z</dcterms:created>
  <dcterms:modified xsi:type="dcterms:W3CDTF">2012-06-13T12:37:43Z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