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bookViews>
    <workbookView xWindow="480" yWindow="48" windowWidth="22992" windowHeight="10032"/>
  </bookViews>
  <sheets>
    <sheet name="Sheet1" sheetId="1" r:id="rId1"/>
    <sheet name="Sheet2" sheetId="2" r:id="rId2"/>
    <sheet name="Sheet3" sheetId="3" r:id="rId3"/>
  </sheets>
  <calcPr calcId="152511"/>
</workbook>
</file>

<file path=xl/calcChain.xml><?xml version="1.0" encoding="utf-8"?>
<calcChain xmlns="http://schemas.openxmlformats.org/spreadsheetml/2006/main">
  <c r="AO168" i="1" l="1"/>
  <c r="T167" i="1"/>
  <c r="T166" i="1"/>
  <c r="AL153" i="1"/>
  <c r="AK152" i="1"/>
  <c r="AH138" i="1"/>
  <c r="AG138" i="1"/>
  <c r="N102" i="1"/>
  <c r="M102" i="1"/>
  <c r="L101" i="1"/>
  <c r="V100" i="1"/>
  <c r="T100" i="1"/>
  <c r="S100" i="1"/>
  <c r="R100" i="1"/>
  <c r="Q100" i="1"/>
  <c r="O100" i="1"/>
  <c r="N100" i="1"/>
  <c r="K100" i="1"/>
  <c r="T99" i="1"/>
  <c r="S99" i="1"/>
  <c r="R99" i="1"/>
  <c r="Q99" i="1"/>
  <c r="O99" i="1"/>
  <c r="N99" i="1"/>
  <c r="K99" i="1"/>
  <c r="AE98" i="1"/>
  <c r="AD98" i="1"/>
  <c r="AA98" i="1"/>
  <c r="X98" i="1"/>
  <c r="W98" i="1"/>
  <c r="AE97" i="1"/>
  <c r="AD97" i="1"/>
  <c r="AC97" i="1"/>
  <c r="AA97" i="1"/>
  <c r="X97" i="1"/>
  <c r="W97" i="1"/>
  <c r="S97" i="1"/>
  <c r="R97" i="1"/>
  <c r="Q97" i="1"/>
  <c r="U93" i="1"/>
  <c r="U100" i="1" s="1"/>
  <c r="U92" i="1"/>
  <c r="U99" i="1" s="1"/>
  <c r="AC87" i="1"/>
  <c r="AC86" i="1"/>
  <c r="AC85" i="1"/>
  <c r="AD84" i="1"/>
  <c r="AC84" i="1"/>
  <c r="Y83" i="1"/>
  <c r="AD82" i="1"/>
  <c r="AC82" i="1"/>
  <c r="Y82" i="1"/>
  <c r="AD81" i="1"/>
  <c r="AC81" i="1"/>
  <c r="Y81" i="1"/>
  <c r="AC80" i="1"/>
  <c r="Y80" i="1"/>
  <c r="Y79" i="1"/>
  <c r="AD78" i="1"/>
  <c r="AC78" i="1"/>
  <c r="Y78" i="1"/>
  <c r="AD77" i="1"/>
  <c r="AC77" i="1"/>
  <c r="Y77" i="1"/>
  <c r="Y76" i="1"/>
  <c r="AC74" i="1"/>
  <c r="AI64" i="1"/>
  <c r="AP59" i="1"/>
  <c r="AO59" i="1"/>
  <c r="AN59" i="1"/>
  <c r="AM59" i="1"/>
  <c r="AL59" i="1"/>
  <c r="AK59" i="1"/>
  <c r="AJ59" i="1"/>
  <c r="AI59" i="1"/>
  <c r="AH59" i="1"/>
  <c r="AG59" i="1"/>
  <c r="AF59" i="1"/>
  <c r="AE59" i="1"/>
  <c r="AD59" i="1"/>
  <c r="AC59" i="1"/>
  <c r="AB59" i="1"/>
  <c r="AA59" i="1"/>
  <c r="Z59" i="1"/>
  <c r="Y59" i="1"/>
  <c r="X59" i="1"/>
  <c r="W59" i="1"/>
  <c r="V59" i="1"/>
  <c r="U59" i="1"/>
  <c r="T59" i="1"/>
  <c r="S59" i="1"/>
  <c r="R59" i="1"/>
  <c r="Q59" i="1"/>
  <c r="P59" i="1"/>
  <c r="O59" i="1"/>
  <c r="N59" i="1"/>
  <c r="M59" i="1"/>
  <c r="L59" i="1"/>
  <c r="K59" i="1"/>
  <c r="AJ56" i="1"/>
  <c r="AI56" i="1"/>
  <c r="AJ54" i="1"/>
  <c r="AP49" i="1"/>
  <c r="AM49" i="1"/>
  <c r="AL49" i="1"/>
  <c r="AJ49" i="1"/>
  <c r="V45" i="1"/>
  <c r="U45" i="1"/>
  <c r="S45" i="1"/>
  <c r="R45" i="1"/>
  <c r="Q45" i="1"/>
  <c r="O45" i="1"/>
  <c r="AF44" i="1"/>
  <c r="AD44" i="1"/>
  <c r="X44" i="1"/>
  <c r="V44" i="1"/>
  <c r="U44" i="1"/>
  <c r="T44" i="1"/>
  <c r="S44" i="1"/>
  <c r="R44" i="1"/>
  <c r="Q44" i="1"/>
  <c r="P44" i="1"/>
  <c r="O44" i="1"/>
  <c r="N44" i="1"/>
  <c r="M44" i="1"/>
  <c r="L44" i="1"/>
  <c r="AP36" i="1"/>
  <c r="AO36" i="1"/>
  <c r="AN36" i="1"/>
  <c r="AM36" i="1"/>
  <c r="AL36" i="1"/>
  <c r="AK36" i="1"/>
  <c r="AJ36" i="1"/>
  <c r="AI36" i="1"/>
  <c r="AH36" i="1"/>
  <c r="AG36" i="1"/>
  <c r="AF36" i="1"/>
  <c r="AE36" i="1"/>
  <c r="AD36" i="1"/>
  <c r="AC36" i="1"/>
  <c r="AB36" i="1"/>
  <c r="AA36" i="1"/>
  <c r="Z36" i="1"/>
  <c r="Y36" i="1"/>
  <c r="X36" i="1"/>
  <c r="W36" i="1"/>
  <c r="V36" i="1"/>
  <c r="U36" i="1"/>
  <c r="T36" i="1"/>
  <c r="S36" i="1"/>
  <c r="R36" i="1"/>
  <c r="Q36" i="1"/>
  <c r="P36" i="1"/>
  <c r="O36" i="1"/>
  <c r="N36" i="1"/>
  <c r="M36" i="1"/>
  <c r="L36" i="1"/>
  <c r="K36" i="1"/>
  <c r="AM32" i="1"/>
  <c r="AK32" i="1"/>
  <c r="Y20" i="1"/>
  <c r="X20" i="1"/>
  <c r="Y19" i="1"/>
  <c r="X19" i="1"/>
  <c r="W19" i="1"/>
  <c r="Y18" i="1"/>
  <c r="X18" i="1"/>
  <c r="W18" i="1"/>
  <c r="Y17" i="1"/>
  <c r="X17" i="1"/>
  <c r="W17" i="1"/>
</calcChain>
</file>

<file path=xl/comments1.xml><?xml version="1.0" encoding="utf-8"?>
<comments xmlns="http://schemas.openxmlformats.org/spreadsheetml/2006/main">
  <authors>
    <author>Dave Robb</author>
  </authors>
  <commentList>
    <comment ref="W10" authorId="0" shapeId="0">
      <text>
        <r>
          <rPr>
            <b/>
            <sz val="9"/>
            <color indexed="81"/>
            <rFont val="Tahoma"/>
            <charset val="1"/>
          </rPr>
          <t>Dave Robb:</t>
        </r>
        <r>
          <rPr>
            <sz val="9"/>
            <color indexed="81"/>
            <rFont val="Tahoma"/>
            <charset val="1"/>
          </rPr>
          <t xml:space="preserve">
Tilapia 90%
Rohu, catla and carp 10%</t>
        </r>
      </text>
    </comment>
    <comment ref="X10" authorId="0" shapeId="0">
      <text>
        <r>
          <rPr>
            <b/>
            <sz val="9"/>
            <color indexed="81"/>
            <rFont val="Tahoma"/>
            <charset val="1"/>
          </rPr>
          <t>Dave Robb:</t>
        </r>
        <r>
          <rPr>
            <sz val="9"/>
            <color indexed="81"/>
            <rFont val="Tahoma"/>
            <charset val="1"/>
          </rPr>
          <t xml:space="preserve">
Tilapia 85%
Carp, rohu, catla, silver berb 15%</t>
        </r>
      </text>
    </comment>
    <comment ref="Y10" authorId="0" shapeId="0">
      <text>
        <r>
          <rPr>
            <b/>
            <sz val="9"/>
            <color indexed="81"/>
            <rFont val="Tahoma"/>
            <charset val="1"/>
          </rPr>
          <t>Dave Robb:</t>
        </r>
        <r>
          <rPr>
            <sz val="9"/>
            <color indexed="81"/>
            <rFont val="Tahoma"/>
            <charset val="1"/>
          </rPr>
          <t xml:space="preserve">
Tilapia 95%
Carp, rohu, catla, silver berb 5%</t>
        </r>
      </text>
    </comment>
    <comment ref="Z10" authorId="0" shapeId="0">
      <text>
        <r>
          <rPr>
            <b/>
            <sz val="9"/>
            <color indexed="81"/>
            <rFont val="Tahoma"/>
            <charset val="1"/>
          </rPr>
          <t>Dave Robb:</t>
        </r>
        <r>
          <rPr>
            <sz val="9"/>
            <color indexed="81"/>
            <rFont val="Tahoma"/>
            <charset val="1"/>
          </rPr>
          <t xml:space="preserve">
Tilapia 70%
Carp and Pangasius 30%</t>
        </r>
      </text>
    </comment>
    <comment ref="AA10" authorId="0" shapeId="0">
      <text>
        <r>
          <rPr>
            <b/>
            <sz val="9"/>
            <color indexed="81"/>
            <rFont val="Tahoma"/>
            <charset val="1"/>
          </rPr>
          <t>Dave Robb:</t>
        </r>
        <r>
          <rPr>
            <sz val="9"/>
            <color indexed="81"/>
            <rFont val="Tahoma"/>
            <charset val="1"/>
          </rPr>
          <t xml:space="preserve">
Tilapia 85%
Carp and singhi 15%</t>
        </r>
      </text>
    </comment>
    <comment ref="AB10" authorId="0" shapeId="0">
      <text>
        <r>
          <rPr>
            <b/>
            <sz val="9"/>
            <color indexed="81"/>
            <rFont val="Tahoma"/>
            <charset val="1"/>
          </rPr>
          <t>Dave Robb:</t>
        </r>
        <r>
          <rPr>
            <sz val="9"/>
            <color indexed="81"/>
            <rFont val="Tahoma"/>
            <charset val="1"/>
          </rPr>
          <t xml:space="preserve">
Tilapia 85%
Carp 15%</t>
        </r>
      </text>
    </comment>
    <comment ref="AC10" authorId="0" shapeId="0">
      <text>
        <r>
          <rPr>
            <b/>
            <sz val="9"/>
            <color indexed="81"/>
            <rFont val="Tahoma"/>
            <charset val="1"/>
          </rPr>
          <t>Dave Robb:</t>
        </r>
        <r>
          <rPr>
            <sz val="9"/>
            <color indexed="81"/>
            <rFont val="Tahoma"/>
            <charset val="1"/>
          </rPr>
          <t xml:space="preserve">
Tilapia 85%
Carp 15%</t>
        </r>
      </text>
    </comment>
    <comment ref="AE10" authorId="0" shapeId="0">
      <text>
        <r>
          <rPr>
            <b/>
            <sz val="9"/>
            <color indexed="81"/>
            <rFont val="Tahoma"/>
            <charset val="1"/>
          </rPr>
          <t>Dave Robb:</t>
        </r>
        <r>
          <rPr>
            <sz val="9"/>
            <color indexed="81"/>
            <rFont val="Tahoma"/>
            <charset val="1"/>
          </rPr>
          <t xml:space="preserve">
Tilapia -80%
Carp - 20%</t>
        </r>
      </text>
    </comment>
    <comment ref="AF10" authorId="0" shapeId="0">
      <text>
        <r>
          <rPr>
            <b/>
            <sz val="9"/>
            <color indexed="81"/>
            <rFont val="Tahoma"/>
            <charset val="1"/>
          </rPr>
          <t>Dave Robb:</t>
        </r>
        <r>
          <rPr>
            <sz val="9"/>
            <color indexed="81"/>
            <rFont val="Tahoma"/>
            <charset val="1"/>
          </rPr>
          <t xml:space="preserve">
Tilapia 80%
Carp 20%</t>
        </r>
      </text>
    </comment>
    <comment ref="X37" authorId="0" shapeId="0">
      <text>
        <r>
          <rPr>
            <b/>
            <sz val="9"/>
            <color indexed="81"/>
            <rFont val="Tahoma"/>
            <charset val="1"/>
          </rPr>
          <t>Dave Robb:</t>
        </r>
        <r>
          <rPr>
            <sz val="9"/>
            <color indexed="81"/>
            <rFont val="Tahoma"/>
            <charset val="1"/>
          </rPr>
          <t xml:space="preserve">
480kg / crop</t>
        </r>
      </text>
    </comment>
    <comment ref="K38" authorId="0" shapeId="0">
      <text>
        <r>
          <rPr>
            <b/>
            <sz val="9"/>
            <color indexed="81"/>
            <rFont val="Tahoma"/>
            <charset val="1"/>
          </rPr>
          <t>Dave Robb:</t>
        </r>
        <r>
          <rPr>
            <sz val="9"/>
            <color indexed="81"/>
            <rFont val="Tahoma"/>
            <charset val="1"/>
          </rPr>
          <t xml:space="preserve">
Transported by trailer loads of 3t from 10km away
Used in pond prep and 2 months after stocking</t>
        </r>
      </text>
    </comment>
    <comment ref="M38" authorId="0" shapeId="0">
      <text>
        <r>
          <rPr>
            <b/>
            <sz val="9"/>
            <color indexed="81"/>
            <rFont val="Tahoma"/>
            <family val="2"/>
          </rPr>
          <t>Dave Robb:</t>
        </r>
        <r>
          <rPr>
            <sz val="9"/>
            <color indexed="81"/>
            <rFont val="Tahoma"/>
            <family val="2"/>
          </rPr>
          <t xml:space="preserve">
Delivered in 17t trucks
68t in pond prep
Rest during fish growth</t>
        </r>
      </text>
    </comment>
    <comment ref="N38" authorId="0" shapeId="0">
      <text>
        <r>
          <rPr>
            <b/>
            <sz val="9"/>
            <color indexed="81"/>
            <rFont val="Tahoma"/>
            <family val="2"/>
          </rPr>
          <t>Dave Robb:</t>
        </r>
        <r>
          <rPr>
            <sz val="9"/>
            <color indexed="81"/>
            <rFont val="Tahoma"/>
            <family val="2"/>
          </rPr>
          <t xml:space="preserve">
All for pond prep
4 trips of 8t</t>
        </r>
      </text>
    </comment>
    <comment ref="L47" authorId="0" shapeId="0">
      <text>
        <r>
          <rPr>
            <b/>
            <sz val="9"/>
            <color indexed="81"/>
            <rFont val="Tahoma"/>
            <charset val="1"/>
          </rPr>
          <t>Dave Robb:</t>
        </r>
        <r>
          <rPr>
            <sz val="9"/>
            <color indexed="81"/>
            <rFont val="Tahoma"/>
            <charset val="1"/>
          </rPr>
          <t xml:space="preserve">
5 to 6 months in nursery up to 50g</t>
        </r>
      </text>
    </comment>
    <comment ref="K49" authorId="0" shapeId="0">
      <text>
        <r>
          <rPr>
            <b/>
            <sz val="9"/>
            <color indexed="81"/>
            <rFont val="Tahoma"/>
            <charset val="1"/>
          </rPr>
          <t>Dave Robb:</t>
        </r>
        <r>
          <rPr>
            <sz val="9"/>
            <color indexed="81"/>
            <rFont val="Tahoma"/>
            <charset val="1"/>
          </rPr>
          <t xml:space="preserve">
1000-1200 for rohu</t>
        </r>
      </text>
    </comment>
    <comment ref="L49" authorId="0" shapeId="0">
      <text>
        <r>
          <rPr>
            <b/>
            <sz val="9"/>
            <color indexed="81"/>
            <rFont val="Tahoma"/>
            <charset val="1"/>
          </rPr>
          <t>Dave Robb:</t>
        </r>
        <r>
          <rPr>
            <sz val="9"/>
            <color indexed="81"/>
            <rFont val="Tahoma"/>
            <charset val="1"/>
          </rPr>
          <t xml:space="preserve">
1200-1500</t>
        </r>
      </text>
    </comment>
    <comment ref="T49" authorId="0" shapeId="0">
      <text>
        <r>
          <rPr>
            <b/>
            <sz val="9"/>
            <color indexed="81"/>
            <rFont val="Tahoma"/>
            <family val="2"/>
          </rPr>
          <t>Dave Robb:</t>
        </r>
        <r>
          <rPr>
            <sz val="9"/>
            <color indexed="81"/>
            <rFont val="Tahoma"/>
            <family val="2"/>
          </rPr>
          <t xml:space="preserve">
Rohu 1000
Catla 2500</t>
        </r>
      </text>
    </comment>
    <comment ref="K50" authorId="0" shapeId="0">
      <text>
        <r>
          <rPr>
            <b/>
            <sz val="9"/>
            <color indexed="81"/>
            <rFont val="Tahoma"/>
            <family val="2"/>
          </rPr>
          <t>Dave Robb:</t>
        </r>
        <r>
          <rPr>
            <sz val="9"/>
            <color indexed="81"/>
            <rFont val="Tahoma"/>
            <family val="2"/>
          </rPr>
          <t xml:space="preserve">
 2000 - 2500g for catla</t>
        </r>
      </text>
    </comment>
    <comment ref="L56" authorId="0" shapeId="0">
      <text>
        <r>
          <rPr>
            <b/>
            <sz val="9"/>
            <color indexed="81"/>
            <rFont val="Tahoma"/>
            <charset val="1"/>
          </rPr>
          <t>Dave Robb:</t>
        </r>
        <r>
          <rPr>
            <sz val="9"/>
            <color indexed="81"/>
            <rFont val="Tahoma"/>
            <charset val="1"/>
          </rPr>
          <t xml:space="preserve">
240-300 days
</t>
        </r>
      </text>
    </comment>
    <comment ref="O69" authorId="0" shapeId="0">
      <text>
        <r>
          <rPr>
            <b/>
            <sz val="9"/>
            <color indexed="81"/>
            <rFont val="Tahoma"/>
            <family val="2"/>
          </rPr>
          <t>Dave Robb:</t>
        </r>
        <r>
          <rPr>
            <sz val="9"/>
            <color indexed="81"/>
            <rFont val="Tahoma"/>
            <family val="2"/>
          </rPr>
          <t xml:space="preserve">
Previously used home made feed, but now only commercial feeds</t>
        </r>
      </text>
    </comment>
    <comment ref="R69" authorId="0" shapeId="0">
      <text>
        <r>
          <rPr>
            <b/>
            <sz val="9"/>
            <color indexed="81"/>
            <rFont val="Tahoma"/>
            <family val="2"/>
          </rPr>
          <t>Dave Robb:</t>
        </r>
        <r>
          <rPr>
            <sz val="9"/>
            <color indexed="81"/>
            <rFont val="Tahoma"/>
            <family val="2"/>
          </rPr>
          <t xml:space="preserve">
Deoiled rice bran used for first culture period (50t)
54t extruded feed after</t>
        </r>
      </text>
    </comment>
    <comment ref="T69" authorId="0" shapeId="0">
      <text>
        <r>
          <rPr>
            <b/>
            <sz val="9"/>
            <color indexed="81"/>
            <rFont val="Tahoma"/>
            <family val="2"/>
          </rPr>
          <t>Dave Robb:</t>
        </r>
        <r>
          <rPr>
            <sz val="9"/>
            <color indexed="81"/>
            <rFont val="Tahoma"/>
            <family val="2"/>
          </rPr>
          <t xml:space="preserve">
Deoiled rice bran 1100t
Groundnut oil cake 50t
Cottonseed cake</t>
        </r>
      </text>
    </comment>
    <comment ref="U69" authorId="0" shapeId="0">
      <text>
        <r>
          <rPr>
            <b/>
            <sz val="9"/>
            <color indexed="81"/>
            <rFont val="Tahoma"/>
            <charset val="1"/>
          </rPr>
          <t>Dave Robb:</t>
        </r>
        <r>
          <rPr>
            <sz val="9"/>
            <color indexed="81"/>
            <rFont val="Tahoma"/>
            <charset val="1"/>
          </rPr>
          <t xml:space="preserve">
300t Deoiled rice bran per year
From Uttar Pradesh or local dealers for first month
From 2nd month use 80t pellets (sinking) with some deoiled rice bran.
50t groundnut oil cake used with deoiled rice bran when pellets not used</t>
        </r>
      </text>
    </comment>
    <comment ref="V69" authorId="0" shapeId="0">
      <text>
        <r>
          <rPr>
            <b/>
            <sz val="9"/>
            <color indexed="81"/>
            <rFont val="Tahoma"/>
            <family val="2"/>
          </rPr>
          <t>Dave Robb:</t>
        </r>
        <r>
          <rPr>
            <sz val="9"/>
            <color indexed="81"/>
            <rFont val="Tahoma"/>
            <family val="2"/>
          </rPr>
          <t xml:space="preserve">
310t deoiled rice bran Uttar Pradesh, Madhya Pradesh and local
57t extruded floating pellets</t>
        </r>
      </text>
    </comment>
    <comment ref="Y69" authorId="0" shapeId="0">
      <text>
        <r>
          <rPr>
            <b/>
            <sz val="9"/>
            <color indexed="81"/>
            <rFont val="Tahoma"/>
            <charset val="1"/>
          </rPr>
          <t>Dave Robb:</t>
        </r>
        <r>
          <rPr>
            <sz val="9"/>
            <color indexed="81"/>
            <rFont val="Tahoma"/>
            <charset val="1"/>
          </rPr>
          <t xml:space="preserve">
Pellet machine on farm:
Dry fish 10%
Rice polish: 39%
Mustard oil cake 20%
Wheat bran 10%
Meat and bone meal 10%
Vitamin premix 1%
Wheat flour 5%
Water 5%</t>
        </r>
      </text>
    </comment>
    <comment ref="AC69" authorId="0" shapeId="0">
      <text>
        <r>
          <rPr>
            <b/>
            <sz val="9"/>
            <color indexed="81"/>
            <rFont val="Tahoma"/>
            <charset val="1"/>
          </rPr>
          <t>Dave Robb:</t>
        </r>
        <r>
          <rPr>
            <sz val="9"/>
            <color indexed="81"/>
            <rFont val="Tahoma"/>
            <charset val="1"/>
          </rPr>
          <t xml:space="preserve">
Farm has own pellet mill:
Fishmeal 20%
Mustard oil cake 14.8%
Maize: 10%
Meat and bone meal: 10%
Rice polish: 20%
Deoiled rice bran 20%
Wheat flour: 5%
Vitamin: 0.01%
Lysine: 0.05%
Methionine: 0.05%
Cost:  32BDT/kg</t>
        </r>
      </text>
    </comment>
    <comment ref="AD69" authorId="0" shapeId="0">
      <text>
        <r>
          <rPr>
            <b/>
            <sz val="9"/>
            <color indexed="81"/>
            <rFont val="Tahoma"/>
            <charset val="1"/>
          </rPr>
          <t>Dave Robb:</t>
        </r>
        <r>
          <rPr>
            <sz val="9"/>
            <color indexed="81"/>
            <rFont val="Tahoma"/>
            <charset val="1"/>
          </rPr>
          <t xml:space="preserve">
Own pellet mill:
Fish meal 20%
Mustard oil cake: 20%
Rice polish 55%
Wheat flour 5%
Vitamin mineral premix 0.2%</t>
        </r>
      </text>
    </comment>
    <comment ref="T70" authorId="0" shapeId="0">
      <text>
        <r>
          <rPr>
            <b/>
            <sz val="9"/>
            <color indexed="81"/>
            <rFont val="Tahoma"/>
            <family val="2"/>
          </rPr>
          <t>Dave Robb:</t>
        </r>
        <r>
          <rPr>
            <sz val="9"/>
            <color indexed="81"/>
            <rFont val="Tahoma"/>
            <family val="2"/>
          </rPr>
          <t xml:space="preserve">
Extruded feed - 250t</t>
        </r>
      </text>
    </comment>
    <comment ref="U92" authorId="0" shapeId="0">
      <text>
        <r>
          <rPr>
            <b/>
            <sz val="9"/>
            <color indexed="81"/>
            <rFont val="Tahoma"/>
            <charset val="1"/>
          </rPr>
          <t>Dave Robb:</t>
        </r>
        <r>
          <rPr>
            <sz val="9"/>
            <color indexed="81"/>
            <rFont val="Tahoma"/>
            <charset val="1"/>
          </rPr>
          <t xml:space="preserve">
Per crop - 875kg</t>
        </r>
      </text>
    </comment>
    <comment ref="Q93" authorId="0" shapeId="0">
      <text>
        <r>
          <rPr>
            <b/>
            <sz val="9"/>
            <color indexed="81"/>
            <rFont val="Tahoma"/>
            <family val="2"/>
          </rPr>
          <t>Dave Robb:</t>
        </r>
        <r>
          <rPr>
            <sz val="9"/>
            <color indexed="81"/>
            <rFont val="Tahoma"/>
            <family val="2"/>
          </rPr>
          <t xml:space="preserve">
8000kg in prep and 2000kg in growth</t>
        </r>
      </text>
    </comment>
    <comment ref="U93" authorId="0" shapeId="0">
      <text>
        <r>
          <rPr>
            <b/>
            <sz val="9"/>
            <color indexed="81"/>
            <rFont val="Tahoma"/>
            <charset val="1"/>
          </rPr>
          <t>Dave Robb:</t>
        </r>
        <r>
          <rPr>
            <sz val="9"/>
            <color indexed="81"/>
            <rFont val="Tahoma"/>
            <charset val="1"/>
          </rPr>
          <t xml:space="preserve">
Per crop - 525kg</t>
        </r>
      </text>
    </comment>
    <comment ref="V93" authorId="0" shapeId="0">
      <text>
        <r>
          <rPr>
            <b/>
            <sz val="9"/>
            <color indexed="81"/>
            <rFont val="Tahoma"/>
            <family val="2"/>
          </rPr>
          <t>Dave Robb:</t>
        </r>
        <r>
          <rPr>
            <sz val="9"/>
            <color indexed="81"/>
            <rFont val="Tahoma"/>
            <family val="2"/>
          </rPr>
          <t xml:space="preserve">
525kg month over 10 month culture period</t>
        </r>
      </text>
    </comment>
    <comment ref="L94" authorId="0" shapeId="0">
      <text>
        <r>
          <rPr>
            <b/>
            <sz val="9"/>
            <color indexed="81"/>
            <rFont val="Tahoma"/>
            <charset val="1"/>
          </rPr>
          <t>Dave Robb:</t>
        </r>
        <r>
          <rPr>
            <sz val="9"/>
            <color indexed="81"/>
            <rFont val="Tahoma"/>
            <charset val="1"/>
          </rPr>
          <t xml:space="preserve">
2t/month for 8 to 10 months
</t>
        </r>
      </text>
    </comment>
    <comment ref="AA125" authorId="0" shapeId="0">
      <text>
        <r>
          <rPr>
            <b/>
            <sz val="9"/>
            <color indexed="81"/>
            <rFont val="Tahoma"/>
            <charset val="1"/>
          </rPr>
          <t>Dave Robb:</t>
        </r>
        <r>
          <rPr>
            <sz val="9"/>
            <color indexed="81"/>
            <rFont val="Tahoma"/>
            <charset val="1"/>
          </rPr>
          <t xml:space="preserve">
Singhi and magur</t>
        </r>
      </text>
    </comment>
    <comment ref="AB125" authorId="0" shapeId="0">
      <text>
        <r>
          <rPr>
            <b/>
            <sz val="9"/>
            <color indexed="81"/>
            <rFont val="Tahoma"/>
            <charset val="1"/>
          </rPr>
          <t>Dave Robb:</t>
        </r>
        <r>
          <rPr>
            <sz val="9"/>
            <color indexed="81"/>
            <rFont val="Tahoma"/>
            <charset val="1"/>
          </rPr>
          <t xml:space="preserve">
Singhi and magur</t>
        </r>
      </text>
    </comment>
    <comment ref="AC125" authorId="0" shapeId="0">
      <text>
        <r>
          <rPr>
            <b/>
            <sz val="9"/>
            <color indexed="81"/>
            <rFont val="Tahoma"/>
            <charset val="1"/>
          </rPr>
          <t>Dave Robb:</t>
        </r>
        <r>
          <rPr>
            <sz val="9"/>
            <color indexed="81"/>
            <rFont val="Tahoma"/>
            <charset val="1"/>
          </rPr>
          <t xml:space="preserve">
Singhi and magur and koi</t>
        </r>
      </text>
    </comment>
    <comment ref="AD125" authorId="0" shapeId="0">
      <text>
        <r>
          <rPr>
            <b/>
            <sz val="9"/>
            <color indexed="81"/>
            <rFont val="Tahoma"/>
            <charset val="1"/>
          </rPr>
          <t>Dave Robb:</t>
        </r>
        <r>
          <rPr>
            <sz val="9"/>
            <color indexed="81"/>
            <rFont val="Tahoma"/>
            <charset val="1"/>
          </rPr>
          <t xml:space="preserve">
Singhi and magur and koi</t>
        </r>
      </text>
    </comment>
    <comment ref="AE125" authorId="0" shapeId="0">
      <text>
        <r>
          <rPr>
            <b/>
            <sz val="9"/>
            <color indexed="81"/>
            <rFont val="Tahoma"/>
            <charset val="1"/>
          </rPr>
          <t>Dave Robb:</t>
        </r>
        <r>
          <rPr>
            <sz val="9"/>
            <color indexed="81"/>
            <rFont val="Tahoma"/>
            <charset val="1"/>
          </rPr>
          <t xml:space="preserve">
Singhi and magur and koi</t>
        </r>
      </text>
    </comment>
    <comment ref="AF125" authorId="0" shapeId="0">
      <text>
        <r>
          <rPr>
            <b/>
            <sz val="9"/>
            <color indexed="81"/>
            <rFont val="Tahoma"/>
            <charset val="1"/>
          </rPr>
          <t>Dave Robb:</t>
        </r>
        <r>
          <rPr>
            <sz val="9"/>
            <color indexed="81"/>
            <rFont val="Tahoma"/>
            <charset val="1"/>
          </rPr>
          <t xml:space="preserve">
Singhi and magur and koi</t>
        </r>
      </text>
    </comment>
    <comment ref="AI133" authorId="0" shapeId="0">
      <text>
        <r>
          <rPr>
            <b/>
            <sz val="9"/>
            <color indexed="81"/>
            <rFont val="Tahoma"/>
            <charset val="1"/>
          </rPr>
          <t>Dave Robb:</t>
        </r>
        <r>
          <rPr>
            <sz val="9"/>
            <color indexed="81"/>
            <rFont val="Tahoma"/>
            <charset val="1"/>
          </rPr>
          <t xml:space="preserve">
Headless, finless and gutted</t>
        </r>
      </text>
    </comment>
    <comment ref="AJ133" authorId="0" shapeId="0">
      <text>
        <r>
          <rPr>
            <b/>
            <sz val="9"/>
            <color indexed="81"/>
            <rFont val="Tahoma"/>
            <charset val="1"/>
          </rPr>
          <t>Dave Robb:</t>
        </r>
        <r>
          <rPr>
            <sz val="9"/>
            <color indexed="81"/>
            <rFont val="Tahoma"/>
            <charset val="1"/>
          </rPr>
          <t xml:space="preserve">
Headless, finless and gutted</t>
        </r>
      </text>
    </comment>
    <comment ref="AG161" authorId="0" shapeId="0">
      <text>
        <r>
          <rPr>
            <b/>
            <sz val="9"/>
            <color indexed="81"/>
            <rFont val="Tahoma"/>
            <family val="2"/>
          </rPr>
          <t>Dave Robb:</t>
        </r>
        <r>
          <rPr>
            <sz val="9"/>
            <color indexed="81"/>
            <rFont val="Tahoma"/>
            <family val="2"/>
          </rPr>
          <t xml:space="preserve">
Stomach and skin sent for food
High quality meat recovered for surimi type product
Low quality waste - from 100t can make 19t fishmeal (55-60% protein) and 22 t oil</t>
        </r>
      </text>
    </comment>
    <comment ref="AH161" authorId="0" shapeId="0">
      <text>
        <r>
          <rPr>
            <b/>
            <sz val="9"/>
            <color indexed="81"/>
            <rFont val="Tahoma"/>
            <family val="2"/>
          </rPr>
          <t>Dave Robb:</t>
        </r>
        <r>
          <rPr>
            <sz val="9"/>
            <color indexed="81"/>
            <rFont val="Tahoma"/>
            <family val="2"/>
          </rPr>
          <t xml:space="preserve">
Stomach and skin sent for food
High quality meat recovered for surimi type product
Low quality waste - from 100t can make 19t fishmeal (55-60% protein) and 22 t oil</t>
        </r>
      </text>
    </comment>
    <comment ref="AI161" authorId="0" shapeId="0">
      <text>
        <r>
          <rPr>
            <b/>
            <sz val="9"/>
            <color indexed="81"/>
            <rFont val="Tahoma"/>
            <family val="2"/>
          </rPr>
          <t>Dave Robb:</t>
        </r>
        <r>
          <rPr>
            <sz val="9"/>
            <color indexed="81"/>
            <rFont val="Tahoma"/>
            <family val="2"/>
          </rPr>
          <t xml:space="preserve">
Stomach and skin sent for food
High quality meat recovered for surimi type product
Low quality waste fishmeal and oil - no values given.</t>
        </r>
      </text>
    </comment>
    <comment ref="AJ161" authorId="0" shapeId="0">
      <text>
        <r>
          <rPr>
            <b/>
            <sz val="9"/>
            <color indexed="81"/>
            <rFont val="Tahoma"/>
            <family val="2"/>
          </rPr>
          <t>Dave Robb:</t>
        </r>
        <r>
          <rPr>
            <sz val="9"/>
            <color indexed="81"/>
            <rFont val="Tahoma"/>
            <family val="2"/>
          </rPr>
          <t xml:space="preserve">
Stomach and skin sent for food
High quality meat recovered for surimi type product
Low quality waste fishmeal and oil - no values given.</t>
        </r>
      </text>
    </comment>
    <comment ref="AK161" authorId="0" shapeId="0">
      <text>
        <r>
          <rPr>
            <b/>
            <sz val="9"/>
            <color indexed="81"/>
            <rFont val="Tahoma"/>
            <family val="2"/>
          </rPr>
          <t>Dave Robb:</t>
        </r>
        <r>
          <rPr>
            <sz val="9"/>
            <color indexed="81"/>
            <rFont val="Tahoma"/>
            <family val="2"/>
          </rPr>
          <t xml:space="preserve">
Stomach and bladder sent to China and Hong Kong for food.
High quality meat recovered for surimi type product
Low quality waste fishmeal and oil - no values given.</t>
        </r>
      </text>
    </comment>
    <comment ref="AL161" authorId="0" shapeId="0">
      <text>
        <r>
          <rPr>
            <b/>
            <sz val="9"/>
            <color indexed="81"/>
            <rFont val="Tahoma"/>
            <family val="2"/>
          </rPr>
          <t>Dave Robb:</t>
        </r>
        <r>
          <rPr>
            <sz val="9"/>
            <color indexed="81"/>
            <rFont val="Tahoma"/>
            <family val="2"/>
          </rPr>
          <t xml:space="preserve">
Stomach and bladder sent to China and Hong Kong for food.
High quality meat recovered for surimi type product
Low quality waste fishmeal and oil - no values given.</t>
        </r>
      </text>
    </comment>
    <comment ref="AM161" authorId="0" shapeId="0">
      <text>
        <r>
          <rPr>
            <b/>
            <sz val="9"/>
            <color indexed="81"/>
            <rFont val="Tahoma"/>
            <family val="2"/>
          </rPr>
          <t>Dave Robb:</t>
        </r>
        <r>
          <rPr>
            <sz val="9"/>
            <color indexed="81"/>
            <rFont val="Tahoma"/>
            <family val="2"/>
          </rPr>
          <t xml:space="preserve">
Stomach and bladder sent to China and Hong Kong for food.
High quality meat recovered for surimi type product
Low quality waste fishmeal and oil - no values given.</t>
        </r>
      </text>
    </comment>
    <comment ref="AN161" authorId="0" shapeId="0">
      <text>
        <r>
          <rPr>
            <b/>
            <sz val="9"/>
            <color indexed="81"/>
            <rFont val="Tahoma"/>
            <family val="2"/>
          </rPr>
          <t>Dave Robb:</t>
        </r>
        <r>
          <rPr>
            <sz val="9"/>
            <color indexed="81"/>
            <rFont val="Tahoma"/>
            <family val="2"/>
          </rPr>
          <t xml:space="preserve">
Stomach and bladder sent to China and Hong Kong for food.
High quality meat recovered for surimi type product
Low quality waste fishmeal and oil - no values given.</t>
        </r>
      </text>
    </comment>
    <comment ref="AO161" authorId="0" shapeId="0">
      <text>
        <r>
          <rPr>
            <b/>
            <sz val="9"/>
            <color indexed="81"/>
            <rFont val="Tahoma"/>
            <family val="2"/>
          </rPr>
          <t>Dave Robb:</t>
        </r>
        <r>
          <rPr>
            <sz val="9"/>
            <color indexed="81"/>
            <rFont val="Tahoma"/>
            <family val="2"/>
          </rPr>
          <t xml:space="preserve">
Stomach and bladder sent to China and Hong Kong for food.
High quality meat recovered for surimi type product
Low quality waste fishmeal and oil - no values given.</t>
        </r>
      </text>
    </comment>
    <comment ref="AP161" authorId="0" shapeId="0">
      <text>
        <r>
          <rPr>
            <b/>
            <sz val="9"/>
            <color indexed="81"/>
            <rFont val="Tahoma"/>
            <family val="2"/>
          </rPr>
          <t>Dave Robb:</t>
        </r>
        <r>
          <rPr>
            <sz val="9"/>
            <color indexed="81"/>
            <rFont val="Tahoma"/>
            <family val="2"/>
          </rPr>
          <t xml:space="preserve">
Stomach and bladder sent to China and Hong Kong for food.
High quality meat recovered for surimi type product
Low quality waste fishmeal and oil - no values given.</t>
        </r>
      </text>
    </comment>
  </commentList>
</comments>
</file>

<file path=xl/sharedStrings.xml><?xml version="1.0" encoding="utf-8"?>
<sst xmlns="http://schemas.openxmlformats.org/spreadsheetml/2006/main" count="856" uniqueCount="360">
  <si>
    <t>Farm summaries</t>
  </si>
  <si>
    <t>File Name</t>
  </si>
  <si>
    <t>Notes</t>
  </si>
  <si>
    <t>Farm</t>
  </si>
  <si>
    <t>Descriptions</t>
  </si>
  <si>
    <t>qn</t>
  </si>
  <si>
    <t>Variable</t>
  </si>
  <si>
    <t>Units</t>
  </si>
  <si>
    <t>Farm/ market 2</t>
  </si>
  <si>
    <t>Farm/ market 3</t>
  </si>
  <si>
    <t>Farm/ market 4</t>
  </si>
  <si>
    <t>Farm/ market 5</t>
  </si>
  <si>
    <t>Farm/ market 6</t>
  </si>
  <si>
    <t>Farm/ market 7</t>
  </si>
  <si>
    <t>Farm/ market 8</t>
  </si>
  <si>
    <t>Farm/ market 9</t>
  </si>
  <si>
    <t>Farm/ market 10</t>
  </si>
  <si>
    <t>Fish Ba08</t>
  </si>
  <si>
    <t>Nominal</t>
  </si>
  <si>
    <t>Bangladesh</t>
  </si>
  <si>
    <t>Name</t>
  </si>
  <si>
    <t>"Fish farming 1" sheet</t>
  </si>
  <si>
    <t>Tilapia</t>
  </si>
  <si>
    <t>Total farm area</t>
  </si>
  <si>
    <t>m2</t>
  </si>
  <si>
    <t>Water area</t>
  </si>
  <si>
    <t>Pond</t>
  </si>
  <si>
    <t>0=no; 1=yes</t>
  </si>
  <si>
    <t>Cage in pond</t>
  </si>
  <si>
    <t>Cage in river</t>
  </si>
  <si>
    <t>Cage in lake</t>
  </si>
  <si>
    <t>KEEP SPACING SO HIGHLIGHTED VALUES CAN BE PASTED FROM QN</t>
  </si>
  <si>
    <t>FFQ3:  Pond Details</t>
  </si>
  <si>
    <t>Pond area</t>
  </si>
  <si>
    <t>Depth of pond</t>
  </si>
  <si>
    <t>m</t>
  </si>
  <si>
    <t>No of ponds</t>
  </si>
  <si>
    <t>#</t>
  </si>
  <si>
    <t>Assuming this is year of construction</t>
  </si>
  <si>
    <t>Year setup</t>
  </si>
  <si>
    <t>Previous land use</t>
  </si>
  <si>
    <t>assuming it is t/farm/year</t>
  </si>
  <si>
    <t>How much manure is used?</t>
  </si>
  <si>
    <t>t/year</t>
  </si>
  <si>
    <t>Manure type-1</t>
  </si>
  <si>
    <t>Manure type-2</t>
  </si>
  <si>
    <t>Manure type-3</t>
  </si>
  <si>
    <t>FFQ4:  Production Details</t>
  </si>
  <si>
    <t>g</t>
  </si>
  <si>
    <t>need a precise definition of eFCR</t>
  </si>
  <si>
    <t>Minimum eFCR</t>
  </si>
  <si>
    <t>?</t>
  </si>
  <si>
    <t>Average eFCR</t>
  </si>
  <si>
    <t>Maximum eFCR</t>
  </si>
  <si>
    <t>over what period?</t>
  </si>
  <si>
    <t>Average Survival (%)</t>
  </si>
  <si>
    <t>%</t>
  </si>
  <si>
    <t>Average grow-out time (Days)</t>
  </si>
  <si>
    <t>days</t>
  </si>
  <si>
    <t>Total harvest per year (t)</t>
  </si>
  <si>
    <t>t</t>
  </si>
  <si>
    <t>Total feed per year (t)</t>
  </si>
  <si>
    <t>FFQ5:  Energy use</t>
  </si>
  <si>
    <t>Code no response as -99?</t>
  </si>
  <si>
    <t>Are machines used?</t>
  </si>
  <si>
    <t>Diesel (litres/t fish)</t>
  </si>
  <si>
    <t>l/t fish</t>
  </si>
  <si>
    <t>Petrol (litres / t fish)</t>
  </si>
  <si>
    <t>Electricity (kW / t fish)</t>
  </si>
  <si>
    <t>kWh/t fish</t>
  </si>
  <si>
    <t>FFQ6:  Feed Type</t>
  </si>
  <si>
    <t>Farm-made (%)</t>
  </si>
  <si>
    <t>Commercial (%)</t>
  </si>
  <si>
    <t>Name of Commercial Feed Mills</t>
  </si>
  <si>
    <t>nominal</t>
  </si>
  <si>
    <t>Mega</t>
  </si>
  <si>
    <t>Pond fertiliser:</t>
  </si>
  <si>
    <t>Units? Kg per pond per year or per farm?</t>
  </si>
  <si>
    <t>Urea</t>
  </si>
  <si>
    <t>TSP</t>
  </si>
  <si>
    <t>Mash (%)</t>
  </si>
  <si>
    <t>% of total feed</t>
  </si>
  <si>
    <t>Moist pellet (%)</t>
  </si>
  <si>
    <t>Sinking presseed pellet (%)</t>
  </si>
  <si>
    <t>Extruded pellet (%)</t>
  </si>
  <si>
    <t>Extruded floating pellet (%)</t>
  </si>
  <si>
    <t>NOTES</t>
  </si>
  <si>
    <t>Main energy uses</t>
  </si>
  <si>
    <t>Other additional data provided on</t>
  </si>
  <si>
    <t>"Fish markets 1" sheet</t>
  </si>
  <si>
    <t>FMaQ1:  Main Markets</t>
  </si>
  <si>
    <t>Species sold:</t>
  </si>
  <si>
    <t>Carp</t>
  </si>
  <si>
    <t>Pangasius</t>
  </si>
  <si>
    <t>Other</t>
  </si>
  <si>
    <t>Domestic (%)</t>
  </si>
  <si>
    <t>Export (%)</t>
  </si>
  <si>
    <t>Live (%)</t>
  </si>
  <si>
    <t>Whole (%)</t>
  </si>
  <si>
    <t>Gutted (%)</t>
  </si>
  <si>
    <t>Filleted (%)</t>
  </si>
  <si>
    <t>If gutted or filleted, what are the yields?</t>
  </si>
  <si>
    <t>Gutted yield (%)</t>
  </si>
  <si>
    <t>na</t>
  </si>
  <si>
    <t>Fillet yield (%)</t>
  </si>
  <si>
    <t>FMaQ2:  Processing Details</t>
  </si>
  <si>
    <t>Processing energy requirements:</t>
  </si>
  <si>
    <t>Note - kWh not kW</t>
  </si>
  <si>
    <t>Processing electrical power (kW/tonne whole fish)</t>
  </si>
  <si>
    <t>kWh/t whole fish</t>
  </si>
  <si>
    <t>Are the markets usually also processors?</t>
  </si>
  <si>
    <t>Waste treatment power (kW/tonne whole fish)</t>
  </si>
  <si>
    <t>Refrigeration power (kW/tonne whole fish)</t>
  </si>
  <si>
    <t>Freezing power (kW/tonne whole fish)</t>
  </si>
  <si>
    <t>Packaging:</t>
  </si>
  <si>
    <t>Specify materials in light of QN responses</t>
  </si>
  <si>
    <t>PPT</t>
  </si>
  <si>
    <t>kg/t fish</t>
  </si>
  <si>
    <t>Material 2</t>
  </si>
  <si>
    <t>It would be useful to get data on the size of the waste streams, i.e. % of fish rejected, % of mass lost during processing etc. Maybe wast streams is something to explore in the follow-up qn?</t>
  </si>
  <si>
    <t>Use of waste:</t>
  </si>
  <si>
    <t>Might need to expand these categories</t>
  </si>
  <si>
    <t>Fish feed</t>
  </si>
  <si>
    <t>Non-fish feed</t>
  </si>
  <si>
    <t>Fertiliser</t>
  </si>
  <si>
    <t>Disposal</t>
  </si>
  <si>
    <t>FMaQ3:  Transport Method</t>
  </si>
  <si>
    <t>Journey 1 distance</t>
  </si>
  <si>
    <t>km</t>
  </si>
  <si>
    <t>Journey 2 distance</t>
  </si>
  <si>
    <t>Journey 1  load</t>
  </si>
  <si>
    <t>Journey 2 load</t>
  </si>
  <si>
    <t>Codes: b, t, r, s, a</t>
  </si>
  <si>
    <t>Journey 1  mode</t>
  </si>
  <si>
    <t>Journey 2 mode</t>
  </si>
  <si>
    <t>I'm not 100% sure what sort of market this is, i.e. retail, wholesale, wet, dry? From the responses, I'm guessing it's a dry wholesale market  - could we add some sort of classification to clarify</t>
  </si>
  <si>
    <t>Fish IN01</t>
  </si>
  <si>
    <t>India</t>
  </si>
  <si>
    <t>Srinivas</t>
  </si>
  <si>
    <t>Agriculture</t>
  </si>
  <si>
    <t>Cow dung</t>
  </si>
  <si>
    <t>Growel Feed</t>
  </si>
  <si>
    <t>kg/yr</t>
  </si>
  <si>
    <t>DAP</t>
  </si>
  <si>
    <t>SP</t>
  </si>
  <si>
    <t>Water pumping</t>
  </si>
  <si>
    <t>Stocking numbers</t>
  </si>
  <si>
    <t>Distance from feed mill</t>
  </si>
  <si>
    <t>Plastic trays</t>
  </si>
  <si>
    <t>Thermocole</t>
  </si>
  <si>
    <t>Truck</t>
  </si>
  <si>
    <t>Fish IN02</t>
  </si>
  <si>
    <t>Ramakrishnan</t>
  </si>
  <si>
    <t>Poultry manure</t>
  </si>
  <si>
    <t>Micro minerals</t>
  </si>
  <si>
    <t>Stocking density</t>
  </si>
  <si>
    <t>Fish IN03</t>
  </si>
  <si>
    <t>AL Subramanian</t>
  </si>
  <si>
    <t>Deepak Nexegen</t>
  </si>
  <si>
    <t>Potash</t>
  </si>
  <si>
    <t>Fish IN04</t>
  </si>
  <si>
    <t>CH Papparao</t>
  </si>
  <si>
    <t>2*7.5hp electric pumps for water with diesel backup, petrol for motorbike</t>
  </si>
  <si>
    <t>Electricity for 7.5hp pump, with diesel backup. Petrol for motorbike</t>
  </si>
  <si>
    <t>Diesel for water 5hp pump and feeding, petrol for motorbike, electricity for pumps</t>
  </si>
  <si>
    <t>Fish IN05</t>
  </si>
  <si>
    <t>Ramaraju</t>
  </si>
  <si>
    <t>Uno Feed</t>
  </si>
  <si>
    <t>Diesel for 6hp water pump, petrol for motorike.  No electricity on farm</t>
  </si>
  <si>
    <t>Fish IN06</t>
  </si>
  <si>
    <t>Gopikrishna</t>
  </si>
  <si>
    <t>Electricity for 2*6hp pumps, petrol for motorbike</t>
  </si>
  <si>
    <t>Fish IN07</t>
  </si>
  <si>
    <t>Yaganamalli</t>
  </si>
  <si>
    <t>Nexus feeds</t>
  </si>
  <si>
    <t>7hp water pump</t>
  </si>
  <si>
    <t>Fish IN08</t>
  </si>
  <si>
    <t>Gudivakalanka</t>
  </si>
  <si>
    <t>5hp diesel pump for water</t>
  </si>
  <si>
    <t>Fish IN09</t>
  </si>
  <si>
    <t>Ramkumar</t>
  </si>
  <si>
    <t>7.5hp electric water pump and petrol for motorbike</t>
  </si>
  <si>
    <t>Fish IN10</t>
  </si>
  <si>
    <t>Vempa</t>
  </si>
  <si>
    <t>Bharat Luxindo</t>
  </si>
  <si>
    <t>5*5hp electric motors for pumps, 2*7.5hp elec pumps, 4*7.5hp diesel pumps - diesel for harvest, elec continuously</t>
  </si>
  <si>
    <t>Fish IN11</t>
  </si>
  <si>
    <t>Farm/ market 11</t>
  </si>
  <si>
    <t>Farm/ market 12</t>
  </si>
  <si>
    <t>Farm/ market 13</t>
  </si>
  <si>
    <t>Farm/ market 14</t>
  </si>
  <si>
    <t>Farm/ market 15</t>
  </si>
  <si>
    <t>Bhimavaram</t>
  </si>
  <si>
    <t>2* 5hp electric water pumps, diesel engine on boat for feeding and aeration, petrol engine on motorcycle</t>
  </si>
  <si>
    <t>Fish IN12</t>
  </si>
  <si>
    <t>Nagaraju</t>
  </si>
  <si>
    <t>Growel Feeds</t>
  </si>
  <si>
    <t>Electricity for water pumping, diesel for boat / aeration</t>
  </si>
  <si>
    <t>Ashraf</t>
  </si>
  <si>
    <t>Pumping and lighting</t>
  </si>
  <si>
    <t>Engine van 0.5t</t>
  </si>
  <si>
    <t>Mini truck 2.5t</t>
  </si>
  <si>
    <t>Fish Ba02</t>
  </si>
  <si>
    <t>Fish Ba01 v2</t>
  </si>
  <si>
    <t>Islam</t>
  </si>
  <si>
    <t>Rice cultivation</t>
  </si>
  <si>
    <t>Cow dung dry</t>
  </si>
  <si>
    <t>Mega Feed - Spectra Hexa</t>
  </si>
  <si>
    <t>Fish Ba03</t>
  </si>
  <si>
    <t>Shahabuddin</t>
  </si>
  <si>
    <t>AIT, National</t>
  </si>
  <si>
    <t>Fish Ba04</t>
  </si>
  <si>
    <t>Abdul Manna</t>
  </si>
  <si>
    <t>Pumping from deep tube well and lighting</t>
  </si>
  <si>
    <t>Fish Ba05</t>
  </si>
  <si>
    <t>Miah</t>
  </si>
  <si>
    <t>Quality Feed</t>
  </si>
  <si>
    <t>15hp diesel generator for pumps and lighting</t>
  </si>
  <si>
    <t>Engine van</t>
  </si>
  <si>
    <t>Fish Ba06</t>
  </si>
  <si>
    <t>Masud</t>
  </si>
  <si>
    <t>Quality Feed, Mega</t>
  </si>
  <si>
    <t>Fish Ba07</t>
  </si>
  <si>
    <t>Akhand</t>
  </si>
  <si>
    <t>Rice cultivation - submerged area</t>
  </si>
  <si>
    <t>Rahat</t>
  </si>
  <si>
    <t>Fish Ba09</t>
  </si>
  <si>
    <t>Shahin</t>
  </si>
  <si>
    <t>ACI Godrej, Saudi</t>
  </si>
  <si>
    <t>Fish Ba10</t>
  </si>
  <si>
    <t>Nourish</t>
  </si>
  <si>
    <t>Date of interview</t>
  </si>
  <si>
    <t>Fish VN01 v2</t>
  </si>
  <si>
    <t>Vietnam</t>
  </si>
  <si>
    <t>Fruit tree farm</t>
  </si>
  <si>
    <t>CP company</t>
  </si>
  <si>
    <t>Diesel generator for lighting</t>
  </si>
  <si>
    <t>Water exchange by tidal flow</t>
  </si>
  <si>
    <t>Feed use is 10% 28%protein and 90% 26% protein feed</t>
  </si>
  <si>
    <t>PE</t>
  </si>
  <si>
    <t>Carton (paper)</t>
  </si>
  <si>
    <t>Boat - live haul</t>
  </si>
  <si>
    <t>Truck - container haul of fillets</t>
  </si>
  <si>
    <t>International shippment to USA or Europe</t>
  </si>
  <si>
    <t>Fish VN02 v2</t>
  </si>
  <si>
    <t>Farm/ market 1</t>
  </si>
  <si>
    <t>Farm/ market 16</t>
  </si>
  <si>
    <t>Farm/ market 17</t>
  </si>
  <si>
    <t>Farm/ market 18</t>
  </si>
  <si>
    <t>Farm/ market 19</t>
  </si>
  <si>
    <t>Farm/ market 20</t>
  </si>
  <si>
    <t>Farm/ market 21</t>
  </si>
  <si>
    <t>Farm/ market 22</t>
  </si>
  <si>
    <t>Farm/ market 23</t>
  </si>
  <si>
    <t>Farm/ market 24</t>
  </si>
  <si>
    <t>Country</t>
  </si>
  <si>
    <t>Species 1</t>
  </si>
  <si>
    <t>Species 2</t>
  </si>
  <si>
    <t>Species 3</t>
  </si>
  <si>
    <t>Species 4</t>
  </si>
  <si>
    <t>Species 5</t>
  </si>
  <si>
    <t>Species 6</t>
  </si>
  <si>
    <t>Species 1 ratio</t>
  </si>
  <si>
    <t>Species 2 ratio</t>
  </si>
  <si>
    <t>Species 3 ratio</t>
  </si>
  <si>
    <t>Species 4 ratio</t>
  </si>
  <si>
    <t>Species 5 ratio</t>
  </si>
  <si>
    <t>Rohu</t>
  </si>
  <si>
    <t>Catla</t>
  </si>
  <si>
    <t>Silver berb</t>
  </si>
  <si>
    <t>Singhi</t>
  </si>
  <si>
    <t>Manure amount - 1</t>
  </si>
  <si>
    <t>Manure amount -2</t>
  </si>
  <si>
    <t>Manure amount -3</t>
  </si>
  <si>
    <t>t/yr</t>
  </si>
  <si>
    <t>Fingerling size at input (g) Species 1</t>
  </si>
  <si>
    <t>Fingerling size at input (g) Species 2</t>
  </si>
  <si>
    <t>Average fish size at harvest (g) Species 1</t>
  </si>
  <si>
    <t>Average fish size at harvest (g) Species 2</t>
  </si>
  <si>
    <t>Farm Made Feed Ingredients</t>
  </si>
  <si>
    <t>Deoiled rice bran</t>
  </si>
  <si>
    <t>Groundnut oil cake</t>
  </si>
  <si>
    <t>Dry fish</t>
  </si>
  <si>
    <t>Rice polish</t>
  </si>
  <si>
    <t>Mustard oil cake</t>
  </si>
  <si>
    <t>Wheat bran</t>
  </si>
  <si>
    <t>Meat and bone meal</t>
  </si>
  <si>
    <t>Vitamin premix</t>
  </si>
  <si>
    <t>Wheat flour</t>
  </si>
  <si>
    <t>Water</t>
  </si>
  <si>
    <t>Fishmeal</t>
  </si>
  <si>
    <t>Maize</t>
  </si>
  <si>
    <t>Lysine</t>
  </si>
  <si>
    <t>Methionine</t>
  </si>
  <si>
    <t>Fish VN 03</t>
  </si>
  <si>
    <t>Empty land (river bank)</t>
  </si>
  <si>
    <t>EWOS</t>
  </si>
  <si>
    <t>Feed use: 5-15% of EWOS 28%P, 85-95% EWOS 26%P</t>
  </si>
  <si>
    <t>Farm located on an island - water hyacinth around island cleans water</t>
  </si>
  <si>
    <t>International shippment to USA (eg LA Port) or Europe (eg Antwerp or Rotterdam ports), China (Hong Kong), Nigeria (Lagos), Saudi Arabia (Jeddah)</t>
  </si>
  <si>
    <t>Fish VN04</t>
  </si>
  <si>
    <t>Viet Thang</t>
  </si>
  <si>
    <t>None</t>
  </si>
  <si>
    <t>Water exchange by tide (30% per time)</t>
  </si>
  <si>
    <t>Viet Thang feed:  28%P 5-10%, 26%P 30-40%, 22%P 50-60%</t>
  </si>
  <si>
    <t>Information Source</t>
  </si>
  <si>
    <t>Sai Gon Mekong Fishery</t>
  </si>
  <si>
    <t>Fish VN05</t>
  </si>
  <si>
    <t>Fruit Tree farm</t>
  </si>
  <si>
    <t>Uni President</t>
  </si>
  <si>
    <t>Pumping (80%), Lighting (10%), other (10%) of total use</t>
  </si>
  <si>
    <t>UP Feed use - 28%P, 20%, 26%P 80% of total</t>
  </si>
  <si>
    <t>Sometimes add chemicals or medicines to feed (amounts and types not given)</t>
  </si>
  <si>
    <t>Caseamex</t>
  </si>
  <si>
    <t>n/a</t>
  </si>
  <si>
    <t>International shippment to USA (eg LA Port) or Europe (eg Antwerp or Rotterdam ports), China (Hong Kong), Nigeria (Lagos), Saudi Arabia (Jeddah), Egypt (Port Said), Peru (Callao)</t>
  </si>
  <si>
    <t>Fish VN06</t>
  </si>
  <si>
    <t>Mr Hai</t>
  </si>
  <si>
    <t>Ms My Khanh</t>
  </si>
  <si>
    <t>Mr Tran Thang</t>
  </si>
  <si>
    <t>Mr 'Ba Ngoc</t>
  </si>
  <si>
    <t>Mr 'Tran Van An</t>
  </si>
  <si>
    <t>Mr 'Le Van Cong</t>
  </si>
  <si>
    <t>Electricity use:  pumping 80%, lighting 10%, other 10%</t>
  </si>
  <si>
    <t>Viet Thang feed use:  28%P 10%, 26%P 40%, 22%P 50%</t>
  </si>
  <si>
    <t>Phat Tien</t>
  </si>
  <si>
    <t>International shippment to USA (eg LA Port) or Europe (eg Antwerp or Rotterdam or Barcelona ports), China (Hong Kong), Nigeria (Lagos), Saudi Arabia (Jeddah), Egypt (Port Said)</t>
  </si>
  <si>
    <t>Fish VN07</t>
  </si>
  <si>
    <t>Mr Bay Linh</t>
  </si>
  <si>
    <t>Rice farm</t>
  </si>
  <si>
    <t>Green Feed</t>
  </si>
  <si>
    <t>Green Feed use:  28%P 7%, 26%P 43%, 22%P 50%</t>
  </si>
  <si>
    <t>Vinh Quang</t>
  </si>
  <si>
    <t>Fish VN10</t>
  </si>
  <si>
    <t>Mr Anh Duc</t>
  </si>
  <si>
    <t>Co May</t>
  </si>
  <si>
    <t>Electricity use:  pumping 85%, Lighting 10%, other 5%</t>
  </si>
  <si>
    <t>Co May feed use:  28%P 20%, 26%P 80%</t>
  </si>
  <si>
    <t>IDI</t>
  </si>
  <si>
    <t>Fish VN08</t>
  </si>
  <si>
    <t>Proconco</t>
  </si>
  <si>
    <t>Electricity use:  Pumping 80%, Ligghting 15%, other 5%</t>
  </si>
  <si>
    <t>Proconco feed use:  28%P 5%, 26%P 30%, 22%P 65%</t>
  </si>
  <si>
    <t>Tuong Nguyen</t>
  </si>
  <si>
    <t>Fish VN09</t>
  </si>
  <si>
    <t>Mr Hau</t>
  </si>
  <si>
    <t>Green Feed use:  28%P, 10%, 26%P 60%, 22%P 30%</t>
  </si>
  <si>
    <t>Bien Dong</t>
  </si>
  <si>
    <t>Farm/ market 25</t>
  </si>
  <si>
    <t>Farm/ market 26</t>
  </si>
  <si>
    <t>Farm/ market 27</t>
  </si>
  <si>
    <t>Farm/ market 28</t>
  </si>
  <si>
    <t>Farm/ market 29</t>
  </si>
  <si>
    <t>Farm/ market 30</t>
  </si>
  <si>
    <t>Farm/ market 31</t>
  </si>
  <si>
    <t>Farm/ market 32</t>
  </si>
  <si>
    <t>Harvest (kg/m2)</t>
  </si>
  <si>
    <t>Age of farm</t>
  </si>
  <si>
    <t>kg/m2</t>
  </si>
  <si>
    <t>kg/m2/yr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</si>
</sst>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00"/>
    <numFmt numFmtId="166" formatCode="_-* #,##0_-;\-* #,##0_-;_-* &quot;-&quot;??_-;_-@_-"/>
  </numFmts>
  <fonts count="15"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0"/>
      <name val="Arial"/>
      <family val="2"/>
    </font>
    <font>
      <sz val="10"/>
      <color rgb="FFFF0000"/>
      <name val="Arial"/>
      <family val="2"/>
    </font>
    <font>
      <b/>
      <sz val="10"/>
      <name val="Arial"/>
      <family val="2"/>
    </font>
    <font>
      <i/>
      <sz val="10"/>
      <name val="Arial"/>
      <family val="2"/>
    </font>
    <font>
      <u/>
      <sz val="10"/>
      <name val="Arial"/>
      <family val="2"/>
    </font>
    <font>
      <sz val="9"/>
      <color indexed="81"/>
      <name val="Tahoma"/>
      <charset val="1"/>
    </font>
    <font>
      <b/>
      <sz val="9"/>
      <color indexed="81"/>
      <name val="Tahoma"/>
      <charset val="1"/>
    </font>
    <font>
      <sz val="9"/>
      <color indexed="81"/>
      <name val="Tahoma"/>
      <family val="2"/>
    </font>
    <font>
      <b/>
      <sz val="9"/>
      <color indexed="81"/>
      <name val="Tahoma"/>
      <family val="2"/>
    </font>
    <font>
      <sz val="11"/>
      <name val="Calibri"/>
      <family val="2"/>
      <scheme val="minor"/>
    </font>
    <font>
      <b/>
      <sz val="11"/>
      <color rgb="FFFA7D00"/>
      <name val="Calibri"/>
      <family val="2"/>
      <scheme val="minor"/>
    </font>
  </fonts>
  <fills count="7">
    <fill>
      <patternFill patternType="none"/>
    </fill>
    <fill>
      <patternFill patternType="gray125"/>
    </fill>
    <fill>
      <patternFill patternType="solid">
        <fgColor rgb="FFC6EFCE"/>
      </patternFill>
    </fill>
    <fill>
      <patternFill patternType="solid">
        <fgColor rgb="FFFFC7CE"/>
      </patternFill>
    </fill>
    <fill>
      <patternFill patternType="solid">
        <fgColor theme="8" tint="0.79998168889431442"/>
        <bgColor indexed="64"/>
      </patternFill>
    </fill>
    <fill>
      <patternFill patternType="solid">
        <fgColor rgb="FFFFFF00"/>
        <bgColor indexed="64"/>
      </patternFill>
    </fill>
    <fill>
      <patternFill patternType="solid">
        <fgColor rgb="FFF2F2F2"/>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6">
    <xf numFmtId="0" fontId="0" fillId="0" borderId="0"/>
    <xf numFmtId="43"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0" borderId="0"/>
    <xf numFmtId="0" fontId="14" fillId="6" borderId="1" applyNumberFormat="0" applyAlignment="0" applyProtection="0"/>
  </cellStyleXfs>
  <cellXfs count="95">
    <xf numFmtId="0" fontId="0" fillId="0" borderId="0" xfId="0"/>
    <xf numFmtId="0" fontId="0" fillId="0" borderId="0" xfId="0" applyAlignment="1">
      <alignment horizontal="right"/>
    </xf>
    <xf numFmtId="0" fontId="4" fillId="0" borderId="0" xfId="0" applyFont="1" applyAlignment="1">
      <alignment horizontal="right"/>
    </xf>
    <xf numFmtId="0" fontId="0" fillId="0" borderId="0" xfId="0" applyAlignment="1">
      <alignment horizontal="left"/>
    </xf>
    <xf numFmtId="0" fontId="4" fillId="0" borderId="0" xfId="0" applyFont="1" applyAlignment="1">
      <alignment horizontal="left"/>
    </xf>
    <xf numFmtId="0" fontId="5" fillId="0" borderId="0" xfId="0" applyFont="1" applyAlignment="1">
      <alignment horizontal="left"/>
    </xf>
    <xf numFmtId="0" fontId="6" fillId="0" borderId="0" xfId="0" applyFont="1"/>
    <xf numFmtId="0" fontId="4" fillId="0" borderId="0" xfId="0" applyFont="1"/>
    <xf numFmtId="0" fontId="7" fillId="0" borderId="0" xfId="0" applyFont="1" applyAlignment="1">
      <alignment horizontal="right" wrapText="1"/>
    </xf>
    <xf numFmtId="0" fontId="0" fillId="0" borderId="0" xfId="0" applyAlignment="1">
      <alignment wrapText="1"/>
    </xf>
    <xf numFmtId="0" fontId="6" fillId="0" borderId="0" xfId="0" applyFont="1" applyAlignment="1">
      <alignment horizontal="left" wrapText="1"/>
    </xf>
    <xf numFmtId="0" fontId="6" fillId="0" borderId="0" xfId="0" applyFont="1" applyAlignment="1">
      <alignment horizontal="right" wrapText="1"/>
    </xf>
    <xf numFmtId="14" fontId="0" fillId="0" borderId="0" xfId="0" applyNumberFormat="1" applyAlignment="1">
      <alignment horizontal="right"/>
    </xf>
    <xf numFmtId="164" fontId="4" fillId="0" borderId="0" xfId="0" applyNumberFormat="1" applyFont="1"/>
    <xf numFmtId="164" fontId="4" fillId="0" borderId="0" xfId="0" applyNumberFormat="1" applyFont="1" applyAlignment="1">
      <alignment horizontal="left"/>
    </xf>
    <xf numFmtId="2" fontId="0" fillId="0" borderId="0" xfId="1" applyNumberFormat="1" applyFont="1"/>
    <xf numFmtId="0" fontId="4" fillId="0" borderId="0" xfId="0" quotePrefix="1" applyFont="1" applyAlignment="1">
      <alignment horizontal="right"/>
    </xf>
    <xf numFmtId="0" fontId="5" fillId="0" borderId="0" xfId="0" applyFont="1"/>
    <xf numFmtId="14" fontId="0" fillId="0" borderId="0" xfId="0" applyNumberFormat="1"/>
    <xf numFmtId="2" fontId="4" fillId="0" borderId="0" xfId="0" applyNumberFormat="1" applyFont="1" applyAlignment="1">
      <alignment horizontal="right"/>
    </xf>
    <xf numFmtId="164" fontId="0" fillId="0" borderId="0" xfId="0" applyNumberFormat="1"/>
    <xf numFmtId="0" fontId="0" fillId="0" borderId="0" xfId="0" applyFont="1" applyAlignment="1">
      <alignment horizontal="left"/>
    </xf>
    <xf numFmtId="0" fontId="8" fillId="4" borderId="0" xfId="0" applyFont="1" applyFill="1"/>
    <xf numFmtId="0" fontId="0" fillId="0" borderId="0" xfId="0" quotePrefix="1"/>
    <xf numFmtId="0" fontId="4" fillId="4" borderId="0" xfId="0" applyFont="1" applyFill="1"/>
    <xf numFmtId="1" fontId="4" fillId="0" borderId="0" xfId="0" applyNumberFormat="1" applyFont="1" applyAlignment="1">
      <alignment horizontal="right"/>
    </xf>
    <xf numFmtId="0" fontId="4" fillId="5" borderId="0" xfId="0" applyFont="1" applyFill="1"/>
    <xf numFmtId="0" fontId="4" fillId="5" borderId="0" xfId="0" applyFont="1" applyFill="1" applyAlignment="1">
      <alignment horizontal="left"/>
    </xf>
    <xf numFmtId="0" fontId="0" fillId="4" borderId="0" xfId="0" applyFill="1"/>
    <xf numFmtId="0" fontId="4" fillId="0" borderId="0" xfId="0" applyFont="1" applyFill="1" applyAlignment="1">
      <alignment horizontal="right"/>
    </xf>
    <xf numFmtId="14" fontId="0" fillId="0" borderId="0" xfId="0" applyNumberFormat="1" applyFill="1"/>
    <xf numFmtId="0" fontId="4" fillId="0" borderId="0" xfId="4" applyFont="1" applyFill="1" applyAlignment="1">
      <alignment horizontal="right"/>
    </xf>
    <xf numFmtId="164" fontId="0" fillId="0" borderId="0" xfId="0" applyNumberFormat="1" applyFill="1"/>
    <xf numFmtId="0" fontId="0" fillId="0" borderId="0" xfId="0" quotePrefix="1" applyFill="1"/>
    <xf numFmtId="164" fontId="4" fillId="0" borderId="0" xfId="0" applyNumberFormat="1" applyFont="1" applyFill="1" applyAlignment="1">
      <alignment horizontal="left"/>
    </xf>
    <xf numFmtId="0" fontId="4" fillId="0" borderId="0" xfId="0" applyFont="1" applyFill="1" applyAlignment="1">
      <alignment horizontal="left"/>
    </xf>
    <xf numFmtId="0" fontId="0" fillId="0" borderId="0" xfId="0" applyFill="1"/>
    <xf numFmtId="0" fontId="4" fillId="0" borderId="0" xfId="0" applyFont="1" applyFill="1"/>
    <xf numFmtId="2" fontId="0" fillId="0" borderId="0" xfId="1" applyNumberFormat="1" applyFont="1" applyFill="1"/>
    <xf numFmtId="0" fontId="4" fillId="4" borderId="0" xfId="2" applyFont="1" applyFill="1"/>
    <xf numFmtId="0" fontId="8" fillId="4" borderId="0" xfId="2" applyFont="1" applyFill="1"/>
    <xf numFmtId="1" fontId="4" fillId="0" borderId="0" xfId="0" applyNumberFormat="1" applyFont="1" applyFill="1" applyAlignment="1">
      <alignment horizontal="right"/>
    </xf>
    <xf numFmtId="0" fontId="5" fillId="0" borderId="0" xfId="0" applyFont="1" applyFill="1"/>
    <xf numFmtId="2" fontId="4" fillId="0" borderId="0" xfId="0" applyNumberFormat="1" applyFont="1" applyFill="1" applyAlignment="1">
      <alignment horizontal="right"/>
    </xf>
    <xf numFmtId="164" fontId="4" fillId="0" borderId="0" xfId="0" applyNumberFormat="1" applyFont="1" applyFill="1" applyAlignment="1">
      <alignment horizontal="right"/>
    </xf>
    <xf numFmtId="0" fontId="6" fillId="0" borderId="0" xfId="0" applyFont="1" applyFill="1" applyAlignment="1">
      <alignment horizontal="right"/>
    </xf>
    <xf numFmtId="0" fontId="7" fillId="0" borderId="0" xfId="0" applyFont="1" applyFill="1"/>
    <xf numFmtId="14" fontId="4" fillId="0" borderId="0" xfId="0" applyNumberFormat="1" applyFont="1" applyFill="1"/>
    <xf numFmtId="0" fontId="2" fillId="0" borderId="0" xfId="2" applyFill="1"/>
    <xf numFmtId="0" fontId="8" fillId="0" borderId="0" xfId="2" applyFont="1" applyFill="1"/>
    <xf numFmtId="0" fontId="7" fillId="0" borderId="0" xfId="2" applyFont="1" applyFill="1"/>
    <xf numFmtId="0" fontId="4" fillId="0" borderId="0" xfId="2" applyFont="1" applyFill="1"/>
    <xf numFmtId="0" fontId="0" fillId="0" borderId="0" xfId="0" applyFill="1" applyAlignment="1">
      <alignment horizontal="right"/>
    </xf>
    <xf numFmtId="164" fontId="0" fillId="0" borderId="0" xfId="0" applyNumberFormat="1" applyFill="1" applyAlignment="1">
      <alignment horizontal="right"/>
    </xf>
    <xf numFmtId="2" fontId="0" fillId="0" borderId="0" xfId="0" applyNumberFormat="1" applyFill="1"/>
    <xf numFmtId="0" fontId="8" fillId="0" borderId="0" xfId="0" applyFont="1" applyFill="1"/>
    <xf numFmtId="0" fontId="7" fillId="0" borderId="0" xfId="0" applyFont="1" applyFill="1" applyAlignment="1">
      <alignment horizontal="left"/>
    </xf>
    <xf numFmtId="0" fontId="0" fillId="5" borderId="0" xfId="0" applyFill="1"/>
    <xf numFmtId="0" fontId="8" fillId="0" borderId="0" xfId="0" applyFont="1" applyFill="1" applyAlignment="1">
      <alignment horizontal="left"/>
    </xf>
    <xf numFmtId="164" fontId="4" fillId="0" borderId="0" xfId="0" applyNumberFormat="1" applyFont="1" applyAlignment="1">
      <alignment horizontal="right"/>
    </xf>
    <xf numFmtId="0" fontId="3" fillId="3" borderId="0" xfId="3" applyAlignment="1">
      <alignment horizontal="right"/>
    </xf>
    <xf numFmtId="1" fontId="4" fillId="0" borderId="0" xfId="0" applyNumberFormat="1" applyFont="1" applyAlignment="1">
      <alignment horizontal="left"/>
    </xf>
    <xf numFmtId="0" fontId="3" fillId="3" borderId="0" xfId="3" applyAlignment="1">
      <alignment horizontal="left"/>
    </xf>
    <xf numFmtId="0" fontId="13" fillId="0" borderId="0" xfId="0" applyFont="1" applyAlignment="1">
      <alignment horizontal="left"/>
    </xf>
    <xf numFmtId="0" fontId="4" fillId="0" borderId="0" xfId="0" quotePrefix="1" applyFont="1" applyAlignment="1">
      <alignment horizontal="left"/>
    </xf>
    <xf numFmtId="1" fontId="0" fillId="0" borderId="0" xfId="0" applyNumberFormat="1"/>
    <xf numFmtId="1" fontId="4" fillId="0" borderId="0" xfId="0" applyNumberFormat="1" applyFont="1"/>
    <xf numFmtId="1" fontId="13" fillId="0" borderId="0" xfId="0" applyNumberFormat="1" applyFont="1" applyAlignment="1">
      <alignment horizontal="left"/>
    </xf>
    <xf numFmtId="1" fontId="3" fillId="3" borderId="0" xfId="3" applyNumberFormat="1" applyAlignment="1">
      <alignment horizontal="left"/>
    </xf>
    <xf numFmtId="1" fontId="0" fillId="0" borderId="0" xfId="1" applyNumberFormat="1" applyFont="1"/>
    <xf numFmtId="1" fontId="0" fillId="0" borderId="0" xfId="0" applyNumberFormat="1" applyFont="1" applyAlignment="1">
      <alignment horizontal="left"/>
    </xf>
    <xf numFmtId="1" fontId="5" fillId="0" borderId="0" xfId="0" applyNumberFormat="1" applyFont="1" applyAlignment="1">
      <alignment horizontal="right"/>
    </xf>
    <xf numFmtId="1" fontId="4" fillId="0" borderId="0" xfId="0" applyNumberFormat="1" applyFont="1" applyAlignment="1"/>
    <xf numFmtId="0" fontId="4" fillId="0" borderId="0" xfId="0" applyFont="1" applyFill="1" applyAlignment="1"/>
    <xf numFmtId="1" fontId="4" fillId="0" borderId="0" xfId="0" applyNumberFormat="1" applyFont="1" applyFill="1" applyAlignment="1"/>
    <xf numFmtId="0" fontId="3" fillId="3" borderId="0" xfId="3" applyAlignment="1"/>
    <xf numFmtId="164" fontId="4" fillId="0" borderId="0" xfId="0" applyNumberFormat="1" applyFont="1" applyFill="1" applyAlignment="1"/>
    <xf numFmtId="1" fontId="3" fillId="3" borderId="0" xfId="3" applyNumberFormat="1" applyAlignment="1"/>
    <xf numFmtId="0" fontId="0" fillId="0" borderId="0" xfId="0" applyFill="1" applyAlignment="1"/>
    <xf numFmtId="1" fontId="0" fillId="0" borderId="0" xfId="0" applyNumberFormat="1" applyFill="1" applyAlignment="1">
      <alignment horizontal="right"/>
    </xf>
    <xf numFmtId="1" fontId="6" fillId="0" borderId="0" xfId="0" applyNumberFormat="1" applyFont="1" applyFill="1" applyAlignment="1"/>
    <xf numFmtId="1" fontId="0" fillId="0" borderId="0" xfId="0" applyNumberFormat="1" applyFill="1" applyAlignment="1"/>
    <xf numFmtId="165" fontId="4" fillId="0" borderId="0" xfId="0" applyNumberFormat="1" applyFont="1" applyFill="1" applyAlignment="1">
      <alignment horizontal="right"/>
    </xf>
    <xf numFmtId="164" fontId="0" fillId="0" borderId="0" xfId="0" applyNumberFormat="1" applyFill="1" applyAlignment="1"/>
    <xf numFmtId="0" fontId="14" fillId="6" borderId="1" xfId="5"/>
    <xf numFmtId="0" fontId="14" fillId="6" borderId="1" xfId="5" applyAlignment="1">
      <alignment horizontal="right"/>
    </xf>
    <xf numFmtId="0" fontId="4" fillId="0" borderId="0" xfId="0" applyFont="1" applyFill="1" applyBorder="1" applyAlignment="1">
      <alignment horizontal="right"/>
    </xf>
    <xf numFmtId="1" fontId="4" fillId="0" borderId="0" xfId="0" applyNumberFormat="1" applyFont="1" applyFill="1" applyBorder="1" applyAlignment="1"/>
    <xf numFmtId="0" fontId="3" fillId="3" borderId="0" xfId="3"/>
    <xf numFmtId="1" fontId="0" fillId="0" borderId="0" xfId="0" applyNumberFormat="1" applyFill="1" applyBorder="1"/>
    <xf numFmtId="0" fontId="0" fillId="0" borderId="0" xfId="0" applyFill="1" applyBorder="1"/>
    <xf numFmtId="166" fontId="3" fillId="3" borderId="0" xfId="1" applyNumberFormat="1" applyFont="1" applyFill="1" applyAlignment="1">
      <alignment horizontal="right"/>
    </xf>
    <xf numFmtId="166" fontId="4" fillId="0" borderId="0" xfId="1" applyNumberFormat="1" applyFont="1" applyAlignment="1">
      <alignment horizontal="right"/>
    </xf>
    <xf numFmtId="166" fontId="4" fillId="0" borderId="0" xfId="1" applyNumberFormat="1" applyFont="1" applyAlignment="1">
      <alignment horizontal="left"/>
    </xf>
    <xf numFmtId="165" fontId="4" fillId="0" borderId="0" xfId="0" applyNumberFormat="1" applyFont="1" applyFill="1" applyAlignment="1"/>
  </cellXfs>
  <cellStyles count="6">
    <cellStyle name="Bad" xfId="3" builtinId="27"/>
    <cellStyle name="Calculation" xfId="5" builtinId="22"/>
    <cellStyle name="Comma" xfId="1" builtinId="3"/>
    <cellStyle name="Good" xfId="2" builtinId="26"/>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CV175"/>
  <sheetViews>
    <sheetView tabSelected="1" topLeftCell="H1" zoomScale="90" zoomScaleNormal="90" workbookViewId="0">
      <pane xSplit="3" ySplit="8" topLeftCell="AI99" activePane="bottomRight" state="frozen"/>
      <selection activeCell="H1" sqref="H1"/>
      <selection pane="topRight" activeCell="K1" sqref="K1"/>
      <selection pane="bottomLeft" activeCell="H9" sqref="H9"/>
      <selection pane="bottomRight" activeCell="M177" sqref="M177"/>
    </sheetView>
  </sheetViews>
  <sheetFormatPr defaultRowHeight="14.4" x14ac:dyDescent="0.3"/>
  <cols>
    <col min="1" max="1" width="16.6640625" customWidth="1"/>
    <col min="2" max="3" width="12.6640625" customWidth="1"/>
    <col min="4" max="4" width="21.88671875" customWidth="1"/>
    <col min="5" max="6" width="12.6640625" customWidth="1"/>
    <col min="7" max="7" width="12.109375" customWidth="1"/>
    <col min="8" max="8" width="36.109375" customWidth="1"/>
    <col min="9" max="9" width="44" customWidth="1"/>
    <col min="10" max="10" width="11.109375" customWidth="1"/>
    <col min="11" max="11" width="15.88671875" style="1" customWidth="1"/>
    <col min="12" max="19" width="15.88671875" style="2" customWidth="1"/>
    <col min="20" max="21" width="15.88671875" style="1" customWidth="1"/>
    <col min="22" max="24" width="15.88671875" customWidth="1"/>
    <col min="25" max="25" width="15.88671875" style="4" customWidth="1"/>
    <col min="26" max="28" width="15.88671875" customWidth="1"/>
    <col min="29" max="31" width="15.88671875" style="1" customWidth="1"/>
    <col min="32" max="40" width="15.88671875" customWidth="1"/>
    <col min="41" max="41" width="15.6640625" customWidth="1"/>
    <col min="42" max="45" width="15.88671875" customWidth="1"/>
    <col min="46" max="70" width="16.109375" customWidth="1"/>
    <col min="71" max="71" width="17.44140625" customWidth="1"/>
  </cols>
  <sheetData>
    <row r="3" spans="2:53" x14ac:dyDescent="0.3">
      <c r="T3" s="3"/>
    </row>
    <row r="4" spans="2:53" x14ac:dyDescent="0.3">
      <c r="T4" s="5"/>
    </row>
    <row r="5" spans="2:53" x14ac:dyDescent="0.3">
      <c r="B5" s="6" t="s">
        <v>0</v>
      </c>
      <c r="I5" s="7" t="s">
        <v>1</v>
      </c>
      <c r="K5" s="1" t="s">
        <v>136</v>
      </c>
      <c r="L5" s="1" t="s">
        <v>151</v>
      </c>
      <c r="M5" s="1" t="s">
        <v>156</v>
      </c>
      <c r="N5" s="1" t="s">
        <v>160</v>
      </c>
      <c r="O5" s="2" t="s">
        <v>165</v>
      </c>
      <c r="P5" s="2" t="s">
        <v>169</v>
      </c>
      <c r="Q5" s="2" t="s">
        <v>172</v>
      </c>
      <c r="R5" s="2" t="s">
        <v>176</v>
      </c>
      <c r="S5" s="2" t="s">
        <v>179</v>
      </c>
      <c r="T5" s="1" t="s">
        <v>182</v>
      </c>
      <c r="U5" s="1" t="s">
        <v>186</v>
      </c>
      <c r="V5" s="2" t="s">
        <v>194</v>
      </c>
      <c r="W5" s="7" t="s">
        <v>203</v>
      </c>
      <c r="X5" t="s">
        <v>202</v>
      </c>
      <c r="Y5" s="4" t="s">
        <v>208</v>
      </c>
      <c r="Z5" t="s">
        <v>211</v>
      </c>
      <c r="AA5" t="s">
        <v>214</v>
      </c>
      <c r="AB5" t="s">
        <v>219</v>
      </c>
      <c r="AC5" s="1" t="s">
        <v>222</v>
      </c>
      <c r="AD5" s="1" t="s">
        <v>17</v>
      </c>
      <c r="AE5" s="1" t="s">
        <v>226</v>
      </c>
      <c r="AF5" s="1" t="s">
        <v>229</v>
      </c>
      <c r="AG5" s="1" t="s">
        <v>232</v>
      </c>
      <c r="AH5" s="1" t="s">
        <v>244</v>
      </c>
      <c r="AI5" s="1" t="s">
        <v>294</v>
      </c>
      <c r="AJ5" s="1" t="s">
        <v>300</v>
      </c>
      <c r="AK5" s="1" t="s">
        <v>307</v>
      </c>
      <c r="AL5" s="1" t="s">
        <v>316</v>
      </c>
      <c r="AM5" s="1" t="s">
        <v>327</v>
      </c>
      <c r="AN5" s="1" t="s">
        <v>339</v>
      </c>
      <c r="AO5" s="1" t="s">
        <v>344</v>
      </c>
      <c r="AP5" s="1" t="s">
        <v>333</v>
      </c>
    </row>
    <row r="6" spans="2:53" s="9" customFormat="1" ht="27" x14ac:dyDescent="0.3">
      <c r="B6" s="8" t="s">
        <v>3</v>
      </c>
      <c r="C6" s="8" t="s">
        <v>231</v>
      </c>
      <c r="D6" s="8" t="s">
        <v>4</v>
      </c>
      <c r="F6" s="9" t="s">
        <v>5</v>
      </c>
      <c r="G6" s="10"/>
      <c r="H6" s="10" t="s">
        <v>2</v>
      </c>
      <c r="I6" s="10" t="s">
        <v>6</v>
      </c>
      <c r="J6" s="10" t="s">
        <v>7</v>
      </c>
      <c r="K6" s="11" t="s">
        <v>245</v>
      </c>
      <c r="L6" s="11" t="s">
        <v>8</v>
      </c>
      <c r="M6" s="11" t="s">
        <v>9</v>
      </c>
      <c r="N6" s="11" t="s">
        <v>10</v>
      </c>
      <c r="O6" s="11" t="s">
        <v>11</v>
      </c>
      <c r="P6" s="11" t="s">
        <v>12</v>
      </c>
      <c r="Q6" s="11" t="s">
        <v>13</v>
      </c>
      <c r="R6" s="11" t="s">
        <v>14</v>
      </c>
      <c r="S6" s="11" t="s">
        <v>15</v>
      </c>
      <c r="T6" s="11" t="s">
        <v>16</v>
      </c>
      <c r="U6" s="11" t="s">
        <v>187</v>
      </c>
      <c r="V6" s="11" t="s">
        <v>188</v>
      </c>
      <c r="W6" s="11" t="s">
        <v>189</v>
      </c>
      <c r="X6" s="11" t="s">
        <v>190</v>
      </c>
      <c r="Y6" s="11" t="s">
        <v>191</v>
      </c>
      <c r="Z6" s="11" t="s">
        <v>246</v>
      </c>
      <c r="AA6" s="11" t="s">
        <v>247</v>
      </c>
      <c r="AB6" s="11" t="s">
        <v>248</v>
      </c>
      <c r="AC6" s="11" t="s">
        <v>249</v>
      </c>
      <c r="AD6" s="11" t="s">
        <v>250</v>
      </c>
      <c r="AE6" s="11" t="s">
        <v>251</v>
      </c>
      <c r="AF6" s="11" t="s">
        <v>252</v>
      </c>
      <c r="AG6" s="11" t="s">
        <v>253</v>
      </c>
      <c r="AH6" s="11" t="s">
        <v>254</v>
      </c>
      <c r="AI6" s="11" t="s">
        <v>348</v>
      </c>
      <c r="AJ6" s="11" t="s">
        <v>349</v>
      </c>
      <c r="AK6" s="11" t="s">
        <v>350</v>
      </c>
      <c r="AL6" s="11" t="s">
        <v>351</v>
      </c>
      <c r="AM6" s="11" t="s">
        <v>352</v>
      </c>
      <c r="AN6" s="11" t="s">
        <v>353</v>
      </c>
      <c r="AO6" s="11" t="s">
        <v>354</v>
      </c>
      <c r="AP6" s="11" t="s">
        <v>355</v>
      </c>
      <c r="AQ6" s="11"/>
      <c r="AR6" s="11"/>
      <c r="AS6" s="11"/>
      <c r="AT6" s="11"/>
      <c r="AU6" s="11"/>
      <c r="AV6" s="11"/>
      <c r="AW6" s="11"/>
      <c r="AX6" s="11"/>
      <c r="AY6" s="11"/>
      <c r="AZ6" s="11"/>
    </row>
    <row r="7" spans="2:53" x14ac:dyDescent="0.3">
      <c r="B7" s="2">
        <v>1</v>
      </c>
      <c r="C7" s="12">
        <v>41772</v>
      </c>
      <c r="D7" s="4" t="s">
        <v>138</v>
      </c>
      <c r="E7" s="13" t="s">
        <v>137</v>
      </c>
      <c r="F7" s="21" t="s">
        <v>136</v>
      </c>
      <c r="H7" s="4"/>
      <c r="I7" s="3" t="s">
        <v>255</v>
      </c>
      <c r="J7" s="4" t="s">
        <v>18</v>
      </c>
      <c r="K7" s="2" t="s">
        <v>137</v>
      </c>
      <c r="L7" s="2" t="s">
        <v>137</v>
      </c>
      <c r="M7" s="2" t="s">
        <v>137</v>
      </c>
      <c r="N7" s="2" t="s">
        <v>137</v>
      </c>
      <c r="O7" s="2" t="s">
        <v>137</v>
      </c>
      <c r="P7" s="2" t="s">
        <v>137</v>
      </c>
      <c r="Q7" s="2" t="s">
        <v>137</v>
      </c>
      <c r="R7" s="2" t="s">
        <v>137</v>
      </c>
      <c r="S7" s="2" t="s">
        <v>137</v>
      </c>
      <c r="T7" s="2" t="s">
        <v>137</v>
      </c>
      <c r="U7" s="2" t="s">
        <v>137</v>
      </c>
      <c r="V7" s="14" t="s">
        <v>137</v>
      </c>
      <c r="W7" s="4" t="s">
        <v>19</v>
      </c>
      <c r="X7" s="4" t="s">
        <v>19</v>
      </c>
      <c r="Y7" s="4" t="s">
        <v>19</v>
      </c>
      <c r="Z7" s="4" t="s">
        <v>19</v>
      </c>
      <c r="AA7" s="4" t="s">
        <v>19</v>
      </c>
      <c r="AB7" s="4" t="s">
        <v>19</v>
      </c>
      <c r="AC7" s="2" t="s">
        <v>19</v>
      </c>
      <c r="AD7" s="2" t="s">
        <v>19</v>
      </c>
      <c r="AE7" s="2" t="s">
        <v>19</v>
      </c>
      <c r="AF7" s="2" t="s">
        <v>19</v>
      </c>
      <c r="AG7" s="2" t="s">
        <v>233</v>
      </c>
      <c r="AH7" s="2" t="s">
        <v>233</v>
      </c>
      <c r="AI7" s="2" t="s">
        <v>233</v>
      </c>
      <c r="AJ7" s="2" t="s">
        <v>233</v>
      </c>
      <c r="AK7" s="2" t="s">
        <v>233</v>
      </c>
      <c r="AL7" s="7" t="s">
        <v>233</v>
      </c>
      <c r="AM7" s="2" t="s">
        <v>233</v>
      </c>
      <c r="AN7" s="2" t="s">
        <v>233</v>
      </c>
      <c r="AO7" s="2" t="s">
        <v>233</v>
      </c>
      <c r="AP7" s="2" t="s">
        <v>233</v>
      </c>
      <c r="BA7" s="15"/>
    </row>
    <row r="8" spans="2:53" x14ac:dyDescent="0.3">
      <c r="B8" s="2">
        <v>2</v>
      </c>
      <c r="C8" s="12">
        <v>41772</v>
      </c>
      <c r="D8" s="4" t="s">
        <v>152</v>
      </c>
      <c r="E8" s="13" t="s">
        <v>137</v>
      </c>
      <c r="F8" s="21" t="s">
        <v>151</v>
      </c>
      <c r="H8" s="4"/>
      <c r="I8" s="3" t="s">
        <v>20</v>
      </c>
      <c r="J8" s="4" t="s">
        <v>18</v>
      </c>
      <c r="K8" s="2" t="s">
        <v>138</v>
      </c>
      <c r="L8" s="2" t="s">
        <v>152</v>
      </c>
      <c r="M8" s="2" t="s">
        <v>157</v>
      </c>
      <c r="N8" s="2" t="s">
        <v>161</v>
      </c>
      <c r="O8" s="2" t="s">
        <v>166</v>
      </c>
      <c r="P8" s="2" t="s">
        <v>170</v>
      </c>
      <c r="Q8" s="2" t="s">
        <v>173</v>
      </c>
      <c r="R8" s="2" t="s">
        <v>177</v>
      </c>
      <c r="S8" s="2" t="s">
        <v>180</v>
      </c>
      <c r="T8" s="2" t="s">
        <v>183</v>
      </c>
      <c r="U8" s="2" t="s">
        <v>192</v>
      </c>
      <c r="V8" s="14" t="s">
        <v>195</v>
      </c>
      <c r="W8" s="4" t="s">
        <v>198</v>
      </c>
      <c r="X8" s="4" t="s">
        <v>204</v>
      </c>
      <c r="Y8" s="4" t="s">
        <v>209</v>
      </c>
      <c r="Z8" s="4" t="s">
        <v>212</v>
      </c>
      <c r="AA8" s="4" t="s">
        <v>215</v>
      </c>
      <c r="AB8" s="4" t="s">
        <v>220</v>
      </c>
      <c r="AC8" s="2" t="s">
        <v>223</v>
      </c>
      <c r="AD8" s="2" t="s">
        <v>225</v>
      </c>
      <c r="AE8" s="2" t="s">
        <v>227</v>
      </c>
      <c r="AF8" s="16" t="s">
        <v>204</v>
      </c>
      <c r="AG8" s="16" t="s">
        <v>322</v>
      </c>
      <c r="AH8" s="16" t="s">
        <v>321</v>
      </c>
      <c r="AI8" s="16" t="s">
        <v>320</v>
      </c>
      <c r="AJ8" s="2" t="s">
        <v>318</v>
      </c>
      <c r="AK8" s="2" t="s">
        <v>319</v>
      </c>
      <c r="AL8" s="7" t="s">
        <v>317</v>
      </c>
      <c r="AM8" t="s">
        <v>334</v>
      </c>
      <c r="AN8" t="s">
        <v>317</v>
      </c>
      <c r="AO8" t="s">
        <v>345</v>
      </c>
      <c r="AP8" t="s">
        <v>328</v>
      </c>
      <c r="BA8" s="15"/>
    </row>
    <row r="9" spans="2:53" x14ac:dyDescent="0.3">
      <c r="B9" s="2">
        <v>3</v>
      </c>
      <c r="C9" s="12">
        <v>41774</v>
      </c>
      <c r="D9" s="4" t="s">
        <v>157</v>
      </c>
      <c r="E9" s="13" t="s">
        <v>137</v>
      </c>
      <c r="F9" s="21" t="s">
        <v>156</v>
      </c>
      <c r="G9" s="4"/>
      <c r="H9" s="4"/>
      <c r="I9" s="3"/>
      <c r="J9" s="4"/>
      <c r="K9" s="2"/>
      <c r="T9" s="2"/>
      <c r="U9" s="2"/>
      <c r="V9" s="14"/>
      <c r="W9" s="4"/>
      <c r="X9" s="4"/>
      <c r="Z9" s="4"/>
      <c r="AA9" s="4"/>
      <c r="AB9" s="4"/>
      <c r="AC9" s="2"/>
      <c r="AD9" s="2"/>
      <c r="AE9" s="2"/>
      <c r="AF9" s="2"/>
      <c r="AG9" s="2"/>
      <c r="AH9" s="2"/>
      <c r="AI9" s="2"/>
      <c r="AL9" s="7"/>
      <c r="BA9" s="15"/>
    </row>
    <row r="10" spans="2:53" x14ac:dyDescent="0.3">
      <c r="B10" s="2">
        <v>4</v>
      </c>
      <c r="C10" s="12">
        <v>41774</v>
      </c>
      <c r="D10" s="4" t="s">
        <v>161</v>
      </c>
      <c r="E10" s="13" t="s">
        <v>137</v>
      </c>
      <c r="F10" s="21" t="s">
        <v>160</v>
      </c>
      <c r="G10" s="4"/>
      <c r="H10" s="17" t="s">
        <v>21</v>
      </c>
      <c r="I10" s="4" t="s">
        <v>256</v>
      </c>
      <c r="J10" s="4" t="s">
        <v>18</v>
      </c>
      <c r="K10" s="2" t="s">
        <v>267</v>
      </c>
      <c r="L10" s="2" t="s">
        <v>267</v>
      </c>
      <c r="M10" s="2" t="s">
        <v>267</v>
      </c>
      <c r="N10" s="2" t="s">
        <v>267</v>
      </c>
      <c r="O10" s="2" t="s">
        <v>267</v>
      </c>
      <c r="P10" s="2" t="s">
        <v>267</v>
      </c>
      <c r="Q10" s="2" t="s">
        <v>267</v>
      </c>
      <c r="R10" s="2" t="s">
        <v>267</v>
      </c>
      <c r="S10" s="2" t="s">
        <v>267</v>
      </c>
      <c r="T10" s="2" t="s">
        <v>267</v>
      </c>
      <c r="U10" s="2" t="s">
        <v>267</v>
      </c>
      <c r="V10" s="2" t="s">
        <v>267</v>
      </c>
      <c r="W10" s="4" t="s">
        <v>22</v>
      </c>
      <c r="X10" s="4" t="s">
        <v>22</v>
      </c>
      <c r="Y10" s="4" t="s">
        <v>22</v>
      </c>
      <c r="Z10" s="4" t="s">
        <v>22</v>
      </c>
      <c r="AA10" s="4" t="s">
        <v>22</v>
      </c>
      <c r="AB10" s="4" t="s">
        <v>22</v>
      </c>
      <c r="AC10" s="4" t="s">
        <v>22</v>
      </c>
      <c r="AD10" s="2" t="s">
        <v>22</v>
      </c>
      <c r="AE10" s="2" t="s">
        <v>22</v>
      </c>
      <c r="AF10" s="2" t="s">
        <v>22</v>
      </c>
      <c r="AG10" s="2" t="s">
        <v>93</v>
      </c>
      <c r="AH10" s="2" t="s">
        <v>93</v>
      </c>
      <c r="AI10" s="2" t="s">
        <v>93</v>
      </c>
      <c r="AJ10" s="2" t="s">
        <v>93</v>
      </c>
      <c r="AK10" s="2" t="s">
        <v>93</v>
      </c>
      <c r="AL10" s="2" t="s">
        <v>93</v>
      </c>
      <c r="AM10" s="2" t="s">
        <v>93</v>
      </c>
      <c r="AN10" s="2" t="s">
        <v>93</v>
      </c>
      <c r="AO10" s="2" t="s">
        <v>93</v>
      </c>
      <c r="AP10" s="2" t="s">
        <v>93</v>
      </c>
      <c r="BA10" s="15"/>
    </row>
    <row r="11" spans="2:53" x14ac:dyDescent="0.3">
      <c r="B11" s="25">
        <v>5</v>
      </c>
      <c r="C11" s="12">
        <v>41776</v>
      </c>
      <c r="D11" s="61" t="s">
        <v>166</v>
      </c>
      <c r="E11" s="66" t="s">
        <v>137</v>
      </c>
      <c r="F11" s="67" t="s">
        <v>165</v>
      </c>
      <c r="G11" s="4"/>
      <c r="H11" s="17"/>
      <c r="I11" s="4" t="s">
        <v>257</v>
      </c>
      <c r="J11" s="4" t="s">
        <v>18</v>
      </c>
      <c r="K11" s="2" t="s">
        <v>268</v>
      </c>
      <c r="L11" s="2" t="s">
        <v>268</v>
      </c>
      <c r="M11" s="2" t="s">
        <v>268</v>
      </c>
      <c r="N11" s="2" t="s">
        <v>268</v>
      </c>
      <c r="O11" s="2" t="s">
        <v>268</v>
      </c>
      <c r="P11" s="2" t="s">
        <v>268</v>
      </c>
      <c r="Q11" s="2" t="s">
        <v>268</v>
      </c>
      <c r="R11" s="2" t="s">
        <v>268</v>
      </c>
      <c r="S11" s="2" t="s">
        <v>268</v>
      </c>
      <c r="T11" s="2" t="s">
        <v>268</v>
      </c>
      <c r="U11" s="2" t="s">
        <v>268</v>
      </c>
      <c r="V11" s="2" t="s">
        <v>268</v>
      </c>
      <c r="W11" s="4" t="s">
        <v>267</v>
      </c>
      <c r="X11" s="4" t="s">
        <v>267</v>
      </c>
      <c r="Y11" s="4" t="s">
        <v>267</v>
      </c>
      <c r="Z11" s="4" t="s">
        <v>93</v>
      </c>
      <c r="AA11" s="4" t="s">
        <v>92</v>
      </c>
      <c r="AB11" s="4" t="s">
        <v>92</v>
      </c>
      <c r="AC11" s="4" t="s">
        <v>92</v>
      </c>
      <c r="AD11" s="2"/>
      <c r="AE11" s="2" t="s">
        <v>92</v>
      </c>
      <c r="AF11" s="2" t="s">
        <v>92</v>
      </c>
      <c r="AG11" s="2"/>
      <c r="AH11" s="2"/>
      <c r="AI11" s="2"/>
      <c r="AL11" s="7"/>
      <c r="BA11" s="15"/>
    </row>
    <row r="12" spans="2:53" x14ac:dyDescent="0.3">
      <c r="B12" s="25">
        <v>6</v>
      </c>
      <c r="C12" s="18">
        <v>41776</v>
      </c>
      <c r="D12" s="61" t="s">
        <v>170</v>
      </c>
      <c r="E12" s="66" t="s">
        <v>137</v>
      </c>
      <c r="F12" s="67" t="s">
        <v>169</v>
      </c>
      <c r="G12" s="4"/>
      <c r="H12" s="17"/>
      <c r="I12" s="4" t="s">
        <v>258</v>
      </c>
      <c r="J12" s="4" t="s">
        <v>18</v>
      </c>
      <c r="K12" s="2"/>
      <c r="T12" s="2"/>
      <c r="U12" s="2"/>
      <c r="V12" s="2"/>
      <c r="W12" s="4" t="s">
        <v>268</v>
      </c>
      <c r="X12" s="4" t="s">
        <v>268</v>
      </c>
      <c r="Y12" s="4" t="s">
        <v>268</v>
      </c>
      <c r="Z12" s="4" t="s">
        <v>92</v>
      </c>
      <c r="AA12" s="4" t="s">
        <v>270</v>
      </c>
      <c r="AB12" s="4"/>
      <c r="AC12" s="4"/>
      <c r="AD12" s="2"/>
      <c r="AE12" s="2"/>
      <c r="AF12" s="2"/>
      <c r="AG12" s="2"/>
      <c r="AH12" s="2"/>
      <c r="AI12" s="2"/>
      <c r="AL12" s="7"/>
      <c r="BA12" s="15"/>
    </row>
    <row r="13" spans="2:53" x14ac:dyDescent="0.3">
      <c r="B13" s="2">
        <v>7</v>
      </c>
      <c r="C13" s="18">
        <v>41779</v>
      </c>
      <c r="D13" s="4" t="s">
        <v>173</v>
      </c>
      <c r="E13" s="13" t="s">
        <v>137</v>
      </c>
      <c r="F13" s="63" t="s">
        <v>172</v>
      </c>
      <c r="G13" s="4"/>
      <c r="H13" s="17"/>
      <c r="I13" s="4" t="s">
        <v>259</v>
      </c>
      <c r="J13" s="4" t="s">
        <v>18</v>
      </c>
      <c r="K13" s="2"/>
      <c r="T13" s="2"/>
      <c r="U13" s="2"/>
      <c r="V13" s="2"/>
      <c r="W13" s="4" t="s">
        <v>92</v>
      </c>
      <c r="X13" s="4" t="s">
        <v>269</v>
      </c>
      <c r="Y13" s="4" t="s">
        <v>269</v>
      </c>
      <c r="Z13" s="4"/>
      <c r="AA13" s="4"/>
      <c r="AB13" s="4"/>
      <c r="AC13" s="4"/>
      <c r="AD13" s="2"/>
      <c r="AE13" s="2"/>
      <c r="AF13" s="2"/>
      <c r="AG13" s="2"/>
      <c r="AH13" s="2"/>
      <c r="AI13" s="2"/>
      <c r="AL13" s="7"/>
      <c r="BA13" s="15"/>
    </row>
    <row r="14" spans="2:53" x14ac:dyDescent="0.3">
      <c r="B14" s="25">
        <v>8</v>
      </c>
      <c r="C14" s="18">
        <v>41784</v>
      </c>
      <c r="D14" s="61" t="s">
        <v>177</v>
      </c>
      <c r="E14" s="66" t="s">
        <v>137</v>
      </c>
      <c r="F14" s="67" t="s">
        <v>176</v>
      </c>
      <c r="G14" s="4"/>
      <c r="H14" s="17"/>
      <c r="I14" s="4" t="s">
        <v>260</v>
      </c>
      <c r="J14" s="4" t="s">
        <v>18</v>
      </c>
      <c r="K14" s="2"/>
      <c r="T14" s="2"/>
      <c r="U14" s="2"/>
      <c r="V14" s="2"/>
      <c r="W14" s="4"/>
      <c r="X14" s="4" t="s">
        <v>92</v>
      </c>
      <c r="Y14" s="4" t="s">
        <v>92</v>
      </c>
      <c r="Z14" s="4"/>
      <c r="AA14" s="4"/>
      <c r="AB14" s="4"/>
      <c r="AC14" s="4"/>
      <c r="AD14" s="2"/>
      <c r="AE14" s="2"/>
      <c r="AF14" s="2"/>
      <c r="AG14" s="2"/>
      <c r="AH14" s="2"/>
      <c r="AI14" s="2"/>
      <c r="AL14" s="7"/>
      <c r="BA14" s="15"/>
    </row>
    <row r="15" spans="2:53" x14ac:dyDescent="0.3">
      <c r="B15" s="25">
        <v>9</v>
      </c>
      <c r="C15" s="18">
        <v>41779</v>
      </c>
      <c r="D15" s="61" t="s">
        <v>180</v>
      </c>
      <c r="E15" s="66" t="s">
        <v>137</v>
      </c>
      <c r="F15" s="67" t="s">
        <v>179</v>
      </c>
      <c r="G15" s="4"/>
      <c r="H15" s="17"/>
      <c r="I15" s="4" t="s">
        <v>261</v>
      </c>
      <c r="J15" s="4" t="s">
        <v>18</v>
      </c>
      <c r="K15" s="2"/>
      <c r="T15" s="2"/>
      <c r="U15" s="2"/>
      <c r="V15" s="2"/>
      <c r="W15" s="4"/>
      <c r="X15" s="4"/>
      <c r="Z15" s="4"/>
      <c r="AA15" s="4"/>
      <c r="AB15" s="4"/>
      <c r="AC15" s="4"/>
      <c r="AD15" s="2"/>
      <c r="AE15" s="2"/>
      <c r="AF15" s="2"/>
      <c r="AG15" s="2"/>
      <c r="AH15" s="2"/>
      <c r="AI15" s="2"/>
      <c r="AL15" s="7"/>
      <c r="BA15" s="15"/>
    </row>
    <row r="16" spans="2:53" x14ac:dyDescent="0.3">
      <c r="B16" s="25">
        <v>10</v>
      </c>
      <c r="C16" s="18">
        <v>41785</v>
      </c>
      <c r="D16" s="61" t="s">
        <v>183</v>
      </c>
      <c r="E16" s="66" t="s">
        <v>137</v>
      </c>
      <c r="F16" s="70" t="s">
        <v>182</v>
      </c>
      <c r="G16" s="4"/>
      <c r="H16" s="17"/>
      <c r="I16" s="4" t="s">
        <v>262</v>
      </c>
      <c r="J16" s="4" t="s">
        <v>56</v>
      </c>
      <c r="K16" s="2">
        <v>90</v>
      </c>
      <c r="L16" s="2">
        <v>90</v>
      </c>
      <c r="M16" s="2">
        <v>90</v>
      </c>
      <c r="N16" s="2">
        <v>90</v>
      </c>
      <c r="O16" s="2">
        <v>90</v>
      </c>
      <c r="P16" s="2">
        <v>90</v>
      </c>
      <c r="Q16" s="2">
        <v>90</v>
      </c>
      <c r="R16" s="2">
        <v>90</v>
      </c>
      <c r="S16" s="2">
        <v>90</v>
      </c>
      <c r="T16" s="2">
        <v>90</v>
      </c>
      <c r="U16" s="2">
        <v>90</v>
      </c>
      <c r="V16" s="2">
        <v>90</v>
      </c>
      <c r="W16" s="4">
        <v>90</v>
      </c>
      <c r="X16" s="4">
        <v>85</v>
      </c>
      <c r="Y16" s="4">
        <v>95</v>
      </c>
      <c r="Z16" s="4">
        <v>70</v>
      </c>
      <c r="AA16" s="4">
        <v>85</v>
      </c>
      <c r="AB16" s="4">
        <v>85</v>
      </c>
      <c r="AC16" s="4">
        <v>85</v>
      </c>
      <c r="AD16" s="2">
        <v>100</v>
      </c>
      <c r="AE16" s="2">
        <v>80</v>
      </c>
      <c r="AF16" s="2">
        <v>80</v>
      </c>
      <c r="AG16" s="2">
        <v>100</v>
      </c>
      <c r="AH16" s="2">
        <v>100</v>
      </c>
      <c r="AI16" s="2">
        <v>100</v>
      </c>
      <c r="AJ16" s="2">
        <v>100</v>
      </c>
      <c r="AK16" s="2">
        <v>100</v>
      </c>
      <c r="AL16" s="7">
        <v>100</v>
      </c>
      <c r="AM16" s="2">
        <v>100</v>
      </c>
      <c r="AN16" s="2">
        <v>100</v>
      </c>
      <c r="AO16" s="2">
        <v>100</v>
      </c>
      <c r="AP16" s="2">
        <v>100</v>
      </c>
      <c r="BA16" s="15"/>
    </row>
    <row r="17" spans="2:53" x14ac:dyDescent="0.3">
      <c r="B17" s="25">
        <v>11</v>
      </c>
      <c r="C17" s="18">
        <v>41785</v>
      </c>
      <c r="D17" s="61" t="s">
        <v>192</v>
      </c>
      <c r="E17" s="66" t="s">
        <v>137</v>
      </c>
      <c r="F17" s="70" t="s">
        <v>186</v>
      </c>
      <c r="G17" s="4"/>
      <c r="H17" s="17"/>
      <c r="I17" s="4" t="s">
        <v>263</v>
      </c>
      <c r="J17" s="4" t="s">
        <v>56</v>
      </c>
      <c r="K17" s="2">
        <v>10</v>
      </c>
      <c r="L17" s="2">
        <v>10</v>
      </c>
      <c r="M17" s="2">
        <v>10</v>
      </c>
      <c r="N17" s="2">
        <v>10</v>
      </c>
      <c r="O17" s="2">
        <v>10</v>
      </c>
      <c r="P17" s="2">
        <v>10</v>
      </c>
      <c r="Q17" s="2">
        <v>10</v>
      </c>
      <c r="R17" s="2">
        <v>10</v>
      </c>
      <c r="S17" s="2">
        <v>10</v>
      </c>
      <c r="T17" s="2">
        <v>10</v>
      </c>
      <c r="U17" s="2">
        <v>10</v>
      </c>
      <c r="V17" s="2">
        <v>10</v>
      </c>
      <c r="W17" s="4">
        <f>10/3</f>
        <v>3.3333333333333335</v>
      </c>
      <c r="X17" s="4">
        <f>15/4</f>
        <v>3.75</v>
      </c>
      <c r="Y17" s="4">
        <f>5/4</f>
        <v>1.25</v>
      </c>
      <c r="Z17" s="4">
        <v>15</v>
      </c>
      <c r="AA17" s="4">
        <v>7.5</v>
      </c>
      <c r="AB17" s="4">
        <v>15</v>
      </c>
      <c r="AC17" s="4">
        <v>15</v>
      </c>
      <c r="AD17" s="2"/>
      <c r="AE17" s="2">
        <v>20</v>
      </c>
      <c r="AF17" s="2">
        <v>20</v>
      </c>
      <c r="AG17" s="2"/>
      <c r="AH17" s="2"/>
      <c r="AI17" s="2"/>
      <c r="AL17" s="7"/>
      <c r="BA17" s="15"/>
    </row>
    <row r="18" spans="2:53" x14ac:dyDescent="0.3">
      <c r="B18" s="2">
        <v>12</v>
      </c>
      <c r="C18" s="18">
        <v>41772</v>
      </c>
      <c r="D18" s="14" t="s">
        <v>195</v>
      </c>
      <c r="E18" s="13" t="s">
        <v>137</v>
      </c>
      <c r="F18" s="63" t="s">
        <v>194</v>
      </c>
      <c r="G18" s="4"/>
      <c r="H18" s="17"/>
      <c r="I18" s="4" t="s">
        <v>264</v>
      </c>
      <c r="J18" s="4" t="s">
        <v>56</v>
      </c>
      <c r="K18" s="2"/>
      <c r="T18" s="2"/>
      <c r="U18" s="2"/>
      <c r="V18" s="2"/>
      <c r="W18" s="4">
        <f t="shared" ref="W18:W19" si="0">10/3</f>
        <v>3.3333333333333335</v>
      </c>
      <c r="X18" s="4">
        <f t="shared" ref="X18:X20" si="1">15/4</f>
        <v>3.75</v>
      </c>
      <c r="Y18" s="4">
        <f t="shared" ref="Y18:Y20" si="2">5/4</f>
        <v>1.25</v>
      </c>
      <c r="Z18" s="4">
        <v>15</v>
      </c>
      <c r="AA18" s="4">
        <v>7.5</v>
      </c>
      <c r="AB18" s="4"/>
      <c r="AC18" s="4"/>
      <c r="AD18" s="2"/>
      <c r="AE18" s="2"/>
      <c r="AF18" s="2"/>
      <c r="AG18" s="2"/>
      <c r="AH18" s="2"/>
      <c r="AI18" s="2"/>
      <c r="AL18" s="7"/>
      <c r="BA18" s="15"/>
    </row>
    <row r="19" spans="2:53" x14ac:dyDescent="0.3">
      <c r="B19" s="2">
        <v>13</v>
      </c>
      <c r="C19" s="18">
        <v>41761</v>
      </c>
      <c r="D19" s="4" t="s">
        <v>198</v>
      </c>
      <c r="E19" s="20" t="s">
        <v>19</v>
      </c>
      <c r="F19" s="63" t="s">
        <v>203</v>
      </c>
      <c r="G19" s="4"/>
      <c r="H19" s="17"/>
      <c r="I19" s="4" t="s">
        <v>265</v>
      </c>
      <c r="J19" s="4" t="s">
        <v>56</v>
      </c>
      <c r="K19" s="2"/>
      <c r="T19" s="2"/>
      <c r="U19" s="2"/>
      <c r="V19" s="2"/>
      <c r="W19" s="4">
        <f t="shared" si="0"/>
        <v>3.3333333333333335</v>
      </c>
      <c r="X19" s="4">
        <f t="shared" si="1"/>
        <v>3.75</v>
      </c>
      <c r="Y19" s="4">
        <f t="shared" si="2"/>
        <v>1.25</v>
      </c>
      <c r="Z19" s="4"/>
      <c r="AA19" s="4"/>
      <c r="AB19" s="4"/>
      <c r="AC19" s="4"/>
      <c r="AD19" s="2"/>
      <c r="AE19" s="2"/>
      <c r="AF19" s="2"/>
      <c r="AG19" s="2"/>
      <c r="AH19" s="2"/>
      <c r="AI19" s="2"/>
      <c r="AL19" s="7"/>
      <c r="BA19" s="15"/>
    </row>
    <row r="20" spans="2:53" x14ac:dyDescent="0.3">
      <c r="B20" s="2">
        <v>14</v>
      </c>
      <c r="C20" s="18">
        <v>41774</v>
      </c>
      <c r="D20" s="4" t="s">
        <v>204</v>
      </c>
      <c r="E20" s="20" t="s">
        <v>19</v>
      </c>
      <c r="F20" s="21" t="s">
        <v>202</v>
      </c>
      <c r="G20" s="4"/>
      <c r="H20" s="17"/>
      <c r="I20" s="4" t="s">
        <v>266</v>
      </c>
      <c r="J20" s="4" t="s">
        <v>56</v>
      </c>
      <c r="K20" s="2"/>
      <c r="T20" s="2"/>
      <c r="U20" s="2"/>
      <c r="V20" s="2"/>
      <c r="W20" s="4"/>
      <c r="X20" s="4">
        <f t="shared" si="1"/>
        <v>3.75</v>
      </c>
      <c r="Y20" s="4">
        <f t="shared" si="2"/>
        <v>1.25</v>
      </c>
      <c r="Z20" s="4"/>
      <c r="AA20" s="4"/>
      <c r="AB20" s="4"/>
      <c r="AC20" s="4"/>
      <c r="AD20" s="2"/>
      <c r="AE20" s="2"/>
      <c r="AF20" s="2"/>
      <c r="AG20" s="2"/>
      <c r="AH20" s="2"/>
      <c r="AI20" s="2"/>
      <c r="AL20" s="7"/>
      <c r="BA20" s="15"/>
    </row>
    <row r="21" spans="2:53" x14ac:dyDescent="0.3">
      <c r="B21" s="2">
        <v>15</v>
      </c>
      <c r="C21" s="18">
        <v>41775</v>
      </c>
      <c r="D21" s="4" t="s">
        <v>209</v>
      </c>
      <c r="E21" s="20" t="s">
        <v>19</v>
      </c>
      <c r="F21" s="63" t="s">
        <v>208</v>
      </c>
      <c r="G21" s="4"/>
      <c r="H21" s="17"/>
      <c r="I21" s="4"/>
      <c r="J21" s="4"/>
      <c r="K21" s="2"/>
      <c r="T21" s="2"/>
      <c r="U21" s="2"/>
      <c r="V21" s="2"/>
      <c r="W21" s="4"/>
      <c r="X21" s="4"/>
      <c r="Z21" s="4"/>
      <c r="AA21" s="4"/>
      <c r="AB21" s="4"/>
      <c r="AC21" s="4"/>
      <c r="AD21" s="2"/>
      <c r="AE21" s="2"/>
      <c r="AF21" s="2"/>
      <c r="AG21" s="2"/>
      <c r="AH21" s="2"/>
      <c r="AI21" s="2"/>
      <c r="AL21" s="7"/>
      <c r="BA21" s="15"/>
    </row>
    <row r="22" spans="2:53" s="65" customFormat="1" x14ac:dyDescent="0.3">
      <c r="B22" s="2">
        <v>16</v>
      </c>
      <c r="C22" s="18">
        <v>41776</v>
      </c>
      <c r="D22" s="4" t="s">
        <v>212</v>
      </c>
      <c r="E22" s="20" t="s">
        <v>19</v>
      </c>
      <c r="F22" s="21" t="s">
        <v>211</v>
      </c>
      <c r="G22" s="61"/>
      <c r="H22" s="66"/>
      <c r="I22" s="61" t="s">
        <v>23</v>
      </c>
      <c r="J22" s="61" t="s">
        <v>24</v>
      </c>
      <c r="K22" s="91">
        <v>32000</v>
      </c>
      <c r="L22" s="91">
        <v>200000</v>
      </c>
      <c r="M22" s="92">
        <v>120000</v>
      </c>
      <c r="N22" s="92">
        <v>140000</v>
      </c>
      <c r="O22" s="92">
        <v>35000</v>
      </c>
      <c r="P22" s="92">
        <v>50000</v>
      </c>
      <c r="Q22" s="92">
        <v>50000</v>
      </c>
      <c r="R22" s="92">
        <v>60000</v>
      </c>
      <c r="S22" s="92">
        <v>100000</v>
      </c>
      <c r="T22" s="92">
        <v>640000</v>
      </c>
      <c r="U22" s="92">
        <v>160000</v>
      </c>
      <c r="V22" s="93">
        <v>120000</v>
      </c>
      <c r="W22" s="68">
        <v>6680</v>
      </c>
      <c r="X22" s="61">
        <v>16195</v>
      </c>
      <c r="Y22" s="61">
        <v>6072</v>
      </c>
      <c r="Z22" s="61">
        <v>17206</v>
      </c>
      <c r="AA22" s="61">
        <v>6072</v>
      </c>
      <c r="AB22" s="61">
        <v>28340</v>
      </c>
      <c r="AC22" s="25">
        <v>23522</v>
      </c>
      <c r="AD22" s="25">
        <v>161943</v>
      </c>
      <c r="AE22" s="25">
        <v>161943</v>
      </c>
      <c r="AF22" s="25">
        <v>8906</v>
      </c>
      <c r="AG22" s="25">
        <v>100000</v>
      </c>
      <c r="AH22" s="25">
        <v>130000</v>
      </c>
      <c r="AI22" s="25">
        <v>32000</v>
      </c>
      <c r="AJ22" s="65">
        <v>45000</v>
      </c>
      <c r="AK22" s="65">
        <v>60000</v>
      </c>
      <c r="AL22" s="66">
        <v>53000</v>
      </c>
      <c r="AM22" s="65">
        <v>34000</v>
      </c>
      <c r="AN22" s="65">
        <v>100000</v>
      </c>
      <c r="AO22" s="65">
        <v>100000</v>
      </c>
      <c r="AP22" s="65">
        <v>65000</v>
      </c>
      <c r="BA22" s="69"/>
    </row>
    <row r="23" spans="2:53" s="65" customFormat="1" x14ac:dyDescent="0.3">
      <c r="B23" s="2">
        <v>17</v>
      </c>
      <c r="C23" s="18">
        <v>41778</v>
      </c>
      <c r="D23" s="4" t="s">
        <v>215</v>
      </c>
      <c r="E23" s="20" t="s">
        <v>19</v>
      </c>
      <c r="F23" s="21" t="s">
        <v>214</v>
      </c>
      <c r="G23" s="61"/>
      <c r="I23" s="61" t="s">
        <v>25</v>
      </c>
      <c r="J23" s="61" t="s">
        <v>24</v>
      </c>
      <c r="K23" s="91">
        <v>24000</v>
      </c>
      <c r="L23" s="91">
        <v>180000</v>
      </c>
      <c r="M23" s="92">
        <v>110000</v>
      </c>
      <c r="N23" s="92">
        <v>120000</v>
      </c>
      <c r="O23" s="92">
        <v>30000</v>
      </c>
      <c r="P23" s="92">
        <v>45000</v>
      </c>
      <c r="Q23" s="92">
        <v>40000</v>
      </c>
      <c r="R23" s="92">
        <v>50000</v>
      </c>
      <c r="S23" s="92">
        <v>80000</v>
      </c>
      <c r="T23" s="92">
        <v>600000</v>
      </c>
      <c r="U23" s="92">
        <v>140000</v>
      </c>
      <c r="V23" s="93">
        <v>100000</v>
      </c>
      <c r="W23" s="61">
        <v>6680</v>
      </c>
      <c r="X23" s="61">
        <v>11336</v>
      </c>
      <c r="Y23" s="61">
        <v>4858</v>
      </c>
      <c r="Z23" s="61">
        <v>15384</v>
      </c>
      <c r="AA23" s="61">
        <v>4534</v>
      </c>
      <c r="AB23" s="61">
        <v>20242</v>
      </c>
      <c r="AC23" s="25">
        <v>16558</v>
      </c>
      <c r="AD23" s="25">
        <v>129554</v>
      </c>
      <c r="AE23" s="25">
        <v>113360</v>
      </c>
      <c r="AF23" s="25">
        <v>6477</v>
      </c>
      <c r="AG23" s="25">
        <v>40500</v>
      </c>
      <c r="AH23" s="25">
        <v>68400</v>
      </c>
      <c r="AI23" s="25">
        <v>25000</v>
      </c>
      <c r="AJ23" s="65">
        <v>32000</v>
      </c>
      <c r="AK23" s="65">
        <v>50000</v>
      </c>
      <c r="AL23" s="66">
        <v>40000</v>
      </c>
      <c r="AM23" s="65">
        <v>25000</v>
      </c>
      <c r="AN23" s="65">
        <v>70000</v>
      </c>
      <c r="AO23" s="65">
        <v>69000</v>
      </c>
      <c r="AP23" s="65">
        <v>40000</v>
      </c>
      <c r="BA23" s="69"/>
    </row>
    <row r="24" spans="2:53" x14ac:dyDescent="0.3">
      <c r="B24" s="2">
        <v>18</v>
      </c>
      <c r="C24" s="18">
        <v>41779</v>
      </c>
      <c r="D24" s="4" t="s">
        <v>220</v>
      </c>
      <c r="E24" s="20" t="s">
        <v>19</v>
      </c>
      <c r="F24" s="21" t="s">
        <v>219</v>
      </c>
      <c r="I24" s="3"/>
      <c r="J24" s="4"/>
      <c r="K24" s="2"/>
      <c r="P24" s="19"/>
      <c r="R24" s="19"/>
      <c r="S24" s="19"/>
      <c r="T24" s="2"/>
      <c r="U24" s="2"/>
      <c r="V24" s="14"/>
      <c r="W24" s="4"/>
      <c r="X24" s="4"/>
      <c r="Z24" s="4"/>
      <c r="AA24" s="4"/>
      <c r="AB24" s="4"/>
      <c r="AC24" s="2"/>
      <c r="AD24" s="2"/>
      <c r="AE24" s="2"/>
      <c r="AF24" s="2"/>
      <c r="AG24" s="2"/>
      <c r="AH24" s="2"/>
      <c r="AI24" s="2"/>
      <c r="AL24" s="7"/>
      <c r="BA24" s="15"/>
    </row>
    <row r="25" spans="2:53" s="65" customFormat="1" x14ac:dyDescent="0.3">
      <c r="B25" s="2">
        <v>19</v>
      </c>
      <c r="C25" s="18">
        <v>41780</v>
      </c>
      <c r="D25" s="4" t="s">
        <v>223</v>
      </c>
      <c r="E25" s="20" t="s">
        <v>19</v>
      </c>
      <c r="F25" s="21" t="s">
        <v>222</v>
      </c>
      <c r="I25" s="70" t="s">
        <v>26</v>
      </c>
      <c r="J25" s="61" t="s">
        <v>27</v>
      </c>
      <c r="K25" s="25">
        <v>1</v>
      </c>
      <c r="L25" s="25">
        <v>1</v>
      </c>
      <c r="M25" s="25">
        <v>1</v>
      </c>
      <c r="N25" s="25">
        <v>1</v>
      </c>
      <c r="O25" s="72">
        <v>1</v>
      </c>
      <c r="P25" s="72">
        <v>1</v>
      </c>
      <c r="Q25" s="72">
        <v>1</v>
      </c>
      <c r="R25" s="72">
        <v>1</v>
      </c>
      <c r="S25" s="72">
        <v>1</v>
      </c>
      <c r="T25" s="72">
        <v>1</v>
      </c>
      <c r="U25" s="72">
        <v>1</v>
      </c>
      <c r="V25" s="72">
        <v>1</v>
      </c>
      <c r="W25" s="72">
        <v>1</v>
      </c>
      <c r="X25" s="72">
        <v>1</v>
      </c>
      <c r="Y25" s="72">
        <v>1</v>
      </c>
      <c r="Z25" s="72">
        <v>1</v>
      </c>
      <c r="AA25" s="72">
        <v>1</v>
      </c>
      <c r="AB25" s="72">
        <v>1</v>
      </c>
      <c r="AC25" s="72">
        <v>1</v>
      </c>
      <c r="AD25" s="72">
        <v>1</v>
      </c>
      <c r="AE25" s="72">
        <v>1</v>
      </c>
      <c r="AF25" s="72">
        <v>1</v>
      </c>
      <c r="AG25" s="72">
        <v>1</v>
      </c>
      <c r="AH25" s="25">
        <v>1</v>
      </c>
      <c r="AI25" s="25">
        <v>1</v>
      </c>
      <c r="AJ25" s="65">
        <v>1</v>
      </c>
      <c r="AK25" s="65">
        <v>1</v>
      </c>
      <c r="AL25" s="66">
        <v>1</v>
      </c>
      <c r="AM25" s="65">
        <v>1</v>
      </c>
      <c r="AN25" s="65">
        <v>1</v>
      </c>
      <c r="AO25" s="65">
        <v>1</v>
      </c>
      <c r="AP25" s="65">
        <v>1</v>
      </c>
      <c r="BA25" s="69"/>
    </row>
    <row r="26" spans="2:53" s="65" customFormat="1" x14ac:dyDescent="0.3">
      <c r="B26" s="2">
        <v>20</v>
      </c>
      <c r="C26" s="18">
        <v>41781</v>
      </c>
      <c r="D26" s="4" t="s">
        <v>225</v>
      </c>
      <c r="E26" s="20" t="s">
        <v>19</v>
      </c>
      <c r="F26" s="21" t="s">
        <v>17</v>
      </c>
      <c r="H26" s="66"/>
      <c r="I26" s="65" t="s">
        <v>28</v>
      </c>
      <c r="J26" s="61" t="s">
        <v>27</v>
      </c>
      <c r="K26" s="25">
        <v>0</v>
      </c>
      <c r="L26" s="25">
        <v>0</v>
      </c>
      <c r="M26" s="25">
        <v>0</v>
      </c>
      <c r="N26" s="25">
        <v>0</v>
      </c>
      <c r="O26" s="72">
        <v>0</v>
      </c>
      <c r="P26" s="72">
        <v>0</v>
      </c>
      <c r="Q26" s="72">
        <v>0</v>
      </c>
      <c r="R26" s="72">
        <v>0</v>
      </c>
      <c r="S26" s="72">
        <v>0</v>
      </c>
      <c r="T26" s="72">
        <v>0</v>
      </c>
      <c r="U26" s="72">
        <v>0</v>
      </c>
      <c r="V26" s="72">
        <v>0</v>
      </c>
      <c r="W26" s="72">
        <v>0</v>
      </c>
      <c r="X26" s="72">
        <v>0</v>
      </c>
      <c r="Y26" s="72">
        <v>0</v>
      </c>
      <c r="Z26" s="72">
        <v>0</v>
      </c>
      <c r="AA26" s="72">
        <v>0</v>
      </c>
      <c r="AB26" s="72">
        <v>0</v>
      </c>
      <c r="AC26" s="72">
        <v>0</v>
      </c>
      <c r="AD26" s="72">
        <v>0</v>
      </c>
      <c r="AE26" s="72">
        <v>0</v>
      </c>
      <c r="AF26" s="72">
        <v>0</v>
      </c>
      <c r="AG26" s="72">
        <v>0</v>
      </c>
      <c r="AH26" s="25">
        <v>0</v>
      </c>
      <c r="AI26" s="25">
        <v>0</v>
      </c>
      <c r="AJ26" s="65">
        <v>0</v>
      </c>
      <c r="AK26" s="65">
        <v>0</v>
      </c>
      <c r="AL26" s="66">
        <v>0</v>
      </c>
      <c r="AM26" s="65">
        <v>0</v>
      </c>
      <c r="AN26" s="65">
        <v>0</v>
      </c>
      <c r="AO26" s="65">
        <v>0</v>
      </c>
      <c r="AP26" s="65">
        <v>0</v>
      </c>
      <c r="BA26" s="69"/>
    </row>
    <row r="27" spans="2:53" s="65" customFormat="1" x14ac:dyDescent="0.3">
      <c r="B27" s="2">
        <v>21</v>
      </c>
      <c r="C27" s="18">
        <v>41782</v>
      </c>
      <c r="D27" s="4" t="s">
        <v>227</v>
      </c>
      <c r="E27" s="20" t="s">
        <v>19</v>
      </c>
      <c r="F27" s="21" t="s">
        <v>226</v>
      </c>
      <c r="H27" s="66"/>
      <c r="I27" s="65" t="s">
        <v>29</v>
      </c>
      <c r="J27" s="61" t="s">
        <v>27</v>
      </c>
      <c r="K27" s="71">
        <v>0</v>
      </c>
      <c r="L27" s="25">
        <v>0</v>
      </c>
      <c r="M27" s="25">
        <v>0</v>
      </c>
      <c r="N27" s="25">
        <v>0</v>
      </c>
      <c r="O27" s="72">
        <v>0</v>
      </c>
      <c r="P27" s="72">
        <v>0</v>
      </c>
      <c r="Q27" s="72">
        <v>0</v>
      </c>
      <c r="R27" s="72">
        <v>0</v>
      </c>
      <c r="S27" s="72">
        <v>0</v>
      </c>
      <c r="T27" s="72">
        <v>0</v>
      </c>
      <c r="U27" s="72">
        <v>0</v>
      </c>
      <c r="V27" s="72">
        <v>0</v>
      </c>
      <c r="W27" s="72">
        <v>0</v>
      </c>
      <c r="X27" s="72">
        <v>0</v>
      </c>
      <c r="Y27" s="72">
        <v>0</v>
      </c>
      <c r="Z27" s="72">
        <v>0</v>
      </c>
      <c r="AA27" s="72">
        <v>0</v>
      </c>
      <c r="AB27" s="72">
        <v>0</v>
      </c>
      <c r="AC27" s="72">
        <v>0</v>
      </c>
      <c r="AD27" s="72">
        <v>0</v>
      </c>
      <c r="AE27" s="72">
        <v>0</v>
      </c>
      <c r="AF27" s="72">
        <v>0</v>
      </c>
      <c r="AG27" s="72">
        <v>0</v>
      </c>
      <c r="AH27" s="25">
        <v>0</v>
      </c>
      <c r="AI27" s="25">
        <v>0</v>
      </c>
      <c r="AJ27" s="65">
        <v>0</v>
      </c>
      <c r="AK27" s="65">
        <v>0</v>
      </c>
      <c r="AL27" s="66">
        <v>0</v>
      </c>
      <c r="AM27" s="65">
        <v>0</v>
      </c>
      <c r="AN27" s="65">
        <v>0</v>
      </c>
      <c r="AO27" s="65">
        <v>0</v>
      </c>
      <c r="AP27" s="65">
        <v>0</v>
      </c>
      <c r="BA27" s="69"/>
    </row>
    <row r="28" spans="2:53" s="65" customFormat="1" x14ac:dyDescent="0.3">
      <c r="B28" s="2">
        <v>22</v>
      </c>
      <c r="C28" s="18">
        <v>41783</v>
      </c>
      <c r="D28" s="64" t="s">
        <v>204</v>
      </c>
      <c r="E28" s="20" t="s">
        <v>19</v>
      </c>
      <c r="F28" s="21" t="s">
        <v>229</v>
      </c>
      <c r="H28" s="66"/>
      <c r="I28" s="65" t="s">
        <v>30</v>
      </c>
      <c r="J28" s="61" t="s">
        <v>27</v>
      </c>
      <c r="K28" s="25">
        <v>0</v>
      </c>
      <c r="L28" s="25">
        <v>0</v>
      </c>
      <c r="M28" s="25">
        <v>0</v>
      </c>
      <c r="N28" s="25">
        <v>0</v>
      </c>
      <c r="O28" s="72">
        <v>0</v>
      </c>
      <c r="P28" s="72">
        <v>0</v>
      </c>
      <c r="Q28" s="72">
        <v>0</v>
      </c>
      <c r="R28" s="72">
        <v>0</v>
      </c>
      <c r="S28" s="72">
        <v>0</v>
      </c>
      <c r="T28" s="72">
        <v>0</v>
      </c>
      <c r="U28" s="72">
        <v>0</v>
      </c>
      <c r="V28" s="72">
        <v>0</v>
      </c>
      <c r="W28" s="72">
        <v>0</v>
      </c>
      <c r="X28" s="72">
        <v>0</v>
      </c>
      <c r="Y28" s="72">
        <v>0</v>
      </c>
      <c r="Z28" s="72">
        <v>0</v>
      </c>
      <c r="AA28" s="72">
        <v>0</v>
      </c>
      <c r="AB28" s="72">
        <v>0</v>
      </c>
      <c r="AC28" s="72">
        <v>0</v>
      </c>
      <c r="AD28" s="72">
        <v>0</v>
      </c>
      <c r="AE28" s="72">
        <v>0</v>
      </c>
      <c r="AF28" s="72">
        <v>0</v>
      </c>
      <c r="AG28" s="72">
        <v>0</v>
      </c>
      <c r="AH28" s="25">
        <v>0</v>
      </c>
      <c r="AI28" s="25">
        <v>0</v>
      </c>
      <c r="AJ28" s="65">
        <v>0</v>
      </c>
      <c r="AK28" s="65">
        <v>0</v>
      </c>
      <c r="AL28" s="66">
        <v>0</v>
      </c>
      <c r="AM28" s="65">
        <v>0</v>
      </c>
      <c r="AN28" s="65">
        <v>0</v>
      </c>
      <c r="AO28" s="65">
        <v>0</v>
      </c>
      <c r="AP28" s="65">
        <v>0</v>
      </c>
      <c r="BA28" s="69"/>
    </row>
    <row r="29" spans="2:53" x14ac:dyDescent="0.3">
      <c r="B29" s="2">
        <v>23</v>
      </c>
      <c r="C29" s="30">
        <v>41768</v>
      </c>
      <c r="D29" s="64" t="s">
        <v>322</v>
      </c>
      <c r="E29" s="32" t="s">
        <v>233</v>
      </c>
      <c r="F29" s="3" t="s">
        <v>232</v>
      </c>
      <c r="H29" s="17" t="s">
        <v>31</v>
      </c>
      <c r="J29" s="4"/>
      <c r="K29" s="2"/>
      <c r="T29" s="2"/>
      <c r="U29" s="2"/>
      <c r="V29" s="14"/>
      <c r="W29" s="4"/>
      <c r="X29" s="4"/>
      <c r="Z29" s="4"/>
      <c r="AA29" s="4"/>
      <c r="AB29" s="4"/>
      <c r="AC29" s="2"/>
      <c r="AD29" s="2"/>
      <c r="AE29" s="2"/>
      <c r="AF29" s="2"/>
      <c r="AG29" s="2"/>
      <c r="AH29" s="2"/>
      <c r="AI29" s="2"/>
      <c r="AL29" s="7"/>
      <c r="AO29" s="65"/>
      <c r="BA29" s="15"/>
    </row>
    <row r="30" spans="2:53" x14ac:dyDescent="0.3">
      <c r="B30" s="2">
        <v>24</v>
      </c>
      <c r="C30" s="30">
        <v>41771</v>
      </c>
      <c r="D30" s="64" t="s">
        <v>321</v>
      </c>
      <c r="E30" s="32" t="s">
        <v>233</v>
      </c>
      <c r="F30" s="3" t="s">
        <v>244</v>
      </c>
      <c r="H30" s="17"/>
      <c r="I30" s="22" t="s">
        <v>32</v>
      </c>
      <c r="J30" s="4"/>
      <c r="K30" s="2"/>
      <c r="T30" s="2"/>
      <c r="U30" s="2"/>
      <c r="V30" s="14"/>
      <c r="W30" s="4"/>
      <c r="X30" s="4"/>
      <c r="Z30" s="4"/>
      <c r="AA30" s="4"/>
      <c r="AB30" s="4"/>
      <c r="AC30" s="2"/>
      <c r="AD30" s="2"/>
      <c r="AE30" s="2"/>
      <c r="AF30" s="2"/>
      <c r="AG30" s="2"/>
      <c r="AH30" s="2"/>
      <c r="AI30" s="2"/>
      <c r="AL30" s="7"/>
      <c r="AP30" s="17"/>
      <c r="AT30" s="17"/>
      <c r="AX30" s="17"/>
      <c r="BA30" s="15"/>
    </row>
    <row r="31" spans="2:53" x14ac:dyDescent="0.3">
      <c r="B31" s="2">
        <v>25</v>
      </c>
      <c r="C31" s="18">
        <v>41787</v>
      </c>
      <c r="D31" s="64" t="s">
        <v>320</v>
      </c>
      <c r="E31" s="32" t="s">
        <v>233</v>
      </c>
      <c r="F31" s="3" t="s">
        <v>294</v>
      </c>
      <c r="G31" s="23"/>
      <c r="H31" s="17"/>
      <c r="I31" s="24" t="s">
        <v>33</v>
      </c>
      <c r="J31" s="4" t="s">
        <v>24</v>
      </c>
      <c r="K31" s="2">
        <v>24000</v>
      </c>
      <c r="L31" s="2">
        <v>180000</v>
      </c>
      <c r="M31" s="2">
        <v>110000</v>
      </c>
      <c r="N31" s="2">
        <v>120000</v>
      </c>
      <c r="O31" s="2">
        <v>30000</v>
      </c>
      <c r="P31" s="2">
        <v>45000</v>
      </c>
      <c r="Q31" s="2">
        <v>40000</v>
      </c>
      <c r="R31" s="2">
        <v>50000</v>
      </c>
      <c r="S31" s="2">
        <v>80000</v>
      </c>
      <c r="T31" s="2">
        <v>600000</v>
      </c>
      <c r="U31" s="2">
        <v>140000</v>
      </c>
      <c r="V31" s="61">
        <v>100000</v>
      </c>
      <c r="W31" s="4">
        <v>6680</v>
      </c>
      <c r="X31" s="4">
        <v>11336</v>
      </c>
      <c r="Y31" s="4">
        <v>4858</v>
      </c>
      <c r="Z31" s="4">
        <v>15384</v>
      </c>
      <c r="AA31" s="4">
        <v>4534</v>
      </c>
      <c r="AB31" s="4">
        <v>20242</v>
      </c>
      <c r="AC31" s="2">
        <v>16558</v>
      </c>
      <c r="AD31" s="2">
        <v>129554</v>
      </c>
      <c r="AE31" s="2">
        <v>85020</v>
      </c>
      <c r="AF31" s="2">
        <v>6477</v>
      </c>
      <c r="AG31" s="2">
        <v>40500</v>
      </c>
      <c r="AH31" s="2">
        <v>68400</v>
      </c>
      <c r="AI31" s="2">
        <v>25000</v>
      </c>
      <c r="AJ31" s="65">
        <v>32000</v>
      </c>
      <c r="AK31" s="65">
        <v>50000</v>
      </c>
      <c r="AL31" s="7">
        <v>40000</v>
      </c>
      <c r="AM31" s="65">
        <v>25000</v>
      </c>
      <c r="AN31" s="65">
        <v>70000</v>
      </c>
      <c r="AO31" s="65">
        <v>69000</v>
      </c>
      <c r="AP31" s="65">
        <v>40000</v>
      </c>
      <c r="BA31" s="15"/>
    </row>
    <row r="32" spans="2:53" x14ac:dyDescent="0.3">
      <c r="B32" s="2">
        <v>26</v>
      </c>
      <c r="C32" s="18">
        <v>41799</v>
      </c>
      <c r="D32" s="4" t="s">
        <v>318</v>
      </c>
      <c r="E32" s="32" t="s">
        <v>233</v>
      </c>
      <c r="F32" s="3" t="s">
        <v>300</v>
      </c>
      <c r="G32" s="23"/>
      <c r="H32" s="7"/>
      <c r="I32" s="24" t="s">
        <v>34</v>
      </c>
      <c r="J32" s="4" t="s">
        <v>35</v>
      </c>
      <c r="K32" s="2">
        <v>2</v>
      </c>
      <c r="L32" s="2">
        <v>2</v>
      </c>
      <c r="M32" s="59">
        <v>2.5</v>
      </c>
      <c r="N32" s="25">
        <v>2.5</v>
      </c>
      <c r="O32" s="2">
        <v>2</v>
      </c>
      <c r="P32" s="19">
        <v>2</v>
      </c>
      <c r="Q32" s="19">
        <v>2</v>
      </c>
      <c r="R32" s="19">
        <v>2</v>
      </c>
      <c r="S32" s="19">
        <v>2</v>
      </c>
      <c r="T32" s="2">
        <v>2</v>
      </c>
      <c r="U32" s="2">
        <v>2.5</v>
      </c>
      <c r="V32" s="14">
        <v>2</v>
      </c>
      <c r="W32" s="4">
        <v>1.6</v>
      </c>
      <c r="X32" s="4">
        <v>1.4</v>
      </c>
      <c r="Y32" s="4">
        <v>1.3</v>
      </c>
      <c r="Z32" s="4">
        <v>1.4</v>
      </c>
      <c r="AA32" s="4">
        <v>1.4</v>
      </c>
      <c r="AB32" s="4">
        <v>1.5</v>
      </c>
      <c r="AC32" s="2">
        <v>1.4</v>
      </c>
      <c r="AD32" s="2">
        <v>1.4</v>
      </c>
      <c r="AE32" s="2">
        <v>1.4</v>
      </c>
      <c r="AF32" s="2">
        <v>1.3</v>
      </c>
      <c r="AG32" s="2">
        <v>3.3</v>
      </c>
      <c r="AH32" s="2">
        <v>3.5</v>
      </c>
      <c r="AI32" s="2">
        <v>4</v>
      </c>
      <c r="AJ32" s="65">
        <v>4</v>
      </c>
      <c r="AK32" s="84">
        <f>(3.5+4)/2</f>
        <v>3.75</v>
      </c>
      <c r="AL32" s="7">
        <v>5</v>
      </c>
      <c r="AM32" s="84">
        <f>(4.5+5)/2</f>
        <v>4.75</v>
      </c>
      <c r="AN32" s="65">
        <v>3.5</v>
      </c>
      <c r="AO32" s="65">
        <v>3.5</v>
      </c>
      <c r="AP32" s="65">
        <v>4</v>
      </c>
      <c r="BA32" s="15"/>
    </row>
    <row r="33" spans="2:53" x14ac:dyDescent="0.3">
      <c r="B33" s="2">
        <v>27</v>
      </c>
      <c r="C33" s="18">
        <v>41805</v>
      </c>
      <c r="D33" s="4" t="s">
        <v>319</v>
      </c>
      <c r="E33" s="32" t="s">
        <v>233</v>
      </c>
      <c r="F33" s="3" t="s">
        <v>307</v>
      </c>
      <c r="G33" s="23"/>
      <c r="H33" s="7"/>
      <c r="I33" s="24" t="s">
        <v>36</v>
      </c>
      <c r="J33" s="4" t="s">
        <v>37</v>
      </c>
      <c r="K33" s="2">
        <v>1</v>
      </c>
      <c r="L33" s="2">
        <v>1</v>
      </c>
      <c r="M33" s="2">
        <v>1</v>
      </c>
      <c r="N33" s="2">
        <v>1</v>
      </c>
      <c r="O33" s="2">
        <v>1</v>
      </c>
      <c r="P33" s="2">
        <v>1</v>
      </c>
      <c r="Q33" s="2">
        <v>1</v>
      </c>
      <c r="R33" s="2">
        <v>1</v>
      </c>
      <c r="S33" s="2">
        <v>1</v>
      </c>
      <c r="T33" s="2">
        <v>5</v>
      </c>
      <c r="U33" s="2">
        <v>2</v>
      </c>
      <c r="V33" s="61">
        <v>1</v>
      </c>
      <c r="W33" s="4">
        <v>2</v>
      </c>
      <c r="X33" s="4">
        <v>1</v>
      </c>
      <c r="Y33" s="4">
        <v>4</v>
      </c>
      <c r="Z33" s="4">
        <v>4</v>
      </c>
      <c r="AA33" s="4">
        <v>3</v>
      </c>
      <c r="AB33" s="4">
        <v>5</v>
      </c>
      <c r="AC33" s="2">
        <v>4</v>
      </c>
      <c r="AD33" s="2">
        <v>4</v>
      </c>
      <c r="AE33">
        <v>8</v>
      </c>
      <c r="AF33" s="2">
        <v>2</v>
      </c>
      <c r="AG33" s="2">
        <v>6</v>
      </c>
      <c r="AH33" s="2">
        <v>8</v>
      </c>
      <c r="AI33" s="2">
        <v>5</v>
      </c>
      <c r="AJ33" s="65">
        <v>3.75</v>
      </c>
      <c r="AK33" s="2">
        <v>6</v>
      </c>
      <c r="AL33" s="7">
        <v>5</v>
      </c>
      <c r="AM33" s="2">
        <v>3</v>
      </c>
      <c r="AN33" s="89">
        <v>6</v>
      </c>
      <c r="AO33" s="65">
        <v>6</v>
      </c>
      <c r="AP33" s="65">
        <v>5</v>
      </c>
      <c r="BA33" s="15"/>
    </row>
    <row r="34" spans="2:53" x14ac:dyDescent="0.3">
      <c r="B34" s="2">
        <v>28</v>
      </c>
      <c r="C34" s="18">
        <v>41799</v>
      </c>
      <c r="D34" s="4" t="s">
        <v>317</v>
      </c>
      <c r="E34" s="32" t="s">
        <v>233</v>
      </c>
      <c r="F34" s="3" t="s">
        <v>316</v>
      </c>
      <c r="G34" s="23"/>
      <c r="H34" s="26" t="s">
        <v>38</v>
      </c>
      <c r="I34" s="24" t="s">
        <v>39</v>
      </c>
      <c r="J34" s="4" t="s">
        <v>37</v>
      </c>
      <c r="K34" s="2">
        <v>2001</v>
      </c>
      <c r="L34" s="2">
        <v>2011</v>
      </c>
      <c r="M34" s="2">
        <v>1993</v>
      </c>
      <c r="N34" s="2">
        <v>1995</v>
      </c>
      <c r="O34" s="2">
        <v>2008</v>
      </c>
      <c r="P34" s="2">
        <v>1999</v>
      </c>
      <c r="Q34" s="2">
        <v>1986</v>
      </c>
      <c r="R34" s="2">
        <v>1990</v>
      </c>
      <c r="S34" s="2">
        <v>2009</v>
      </c>
      <c r="T34" s="2">
        <v>2008</v>
      </c>
      <c r="U34" s="2">
        <v>2000</v>
      </c>
      <c r="V34" s="61">
        <v>2012</v>
      </c>
      <c r="W34" s="4">
        <v>2002</v>
      </c>
      <c r="X34" s="4">
        <v>1998</v>
      </c>
      <c r="Y34" s="4">
        <v>2001</v>
      </c>
      <c r="Z34" s="4">
        <v>1998</v>
      </c>
      <c r="AA34" s="4">
        <v>2007</v>
      </c>
      <c r="AB34" s="4">
        <v>2002</v>
      </c>
      <c r="AC34" s="2">
        <v>1995</v>
      </c>
      <c r="AD34" s="2">
        <v>2004</v>
      </c>
      <c r="AE34" s="2">
        <v>2000</v>
      </c>
      <c r="AF34" s="2">
        <v>2013</v>
      </c>
      <c r="AG34" s="2">
        <v>2008</v>
      </c>
      <c r="AH34" s="2">
        <v>2002</v>
      </c>
      <c r="AI34" s="2">
        <v>2001</v>
      </c>
      <c r="AJ34" s="65">
        <v>2003</v>
      </c>
      <c r="AK34" s="2">
        <v>2004</v>
      </c>
      <c r="AL34" s="7">
        <v>2007</v>
      </c>
      <c r="AM34" s="2">
        <v>2007</v>
      </c>
      <c r="AN34" s="89">
        <v>2009</v>
      </c>
      <c r="AO34" s="65">
        <v>2006</v>
      </c>
      <c r="AP34" s="65">
        <v>2006</v>
      </c>
      <c r="BA34" s="15"/>
    </row>
    <row r="35" spans="2:53" x14ac:dyDescent="0.3">
      <c r="B35" s="2">
        <v>29</v>
      </c>
      <c r="C35" s="18">
        <v>41786</v>
      </c>
      <c r="D35" s="3" t="s">
        <v>334</v>
      </c>
      <c r="E35" s="32" t="s">
        <v>233</v>
      </c>
      <c r="F35" s="3" t="s">
        <v>327</v>
      </c>
      <c r="G35" s="23"/>
      <c r="H35" s="7"/>
      <c r="I35" s="24" t="s">
        <v>40</v>
      </c>
      <c r="J35" s="4" t="s">
        <v>18</v>
      </c>
      <c r="K35" s="2" t="s">
        <v>139</v>
      </c>
      <c r="L35" s="2" t="s">
        <v>139</v>
      </c>
      <c r="M35" s="2" t="s">
        <v>139</v>
      </c>
      <c r="N35" s="2" t="s">
        <v>139</v>
      </c>
      <c r="O35" s="2" t="s">
        <v>139</v>
      </c>
      <c r="P35" s="2" t="s">
        <v>139</v>
      </c>
      <c r="Q35" s="2" t="s">
        <v>139</v>
      </c>
      <c r="R35" s="2" t="s">
        <v>139</v>
      </c>
      <c r="S35" s="2" t="s">
        <v>139</v>
      </c>
      <c r="T35" s="2" t="s">
        <v>139</v>
      </c>
      <c r="U35" s="2" t="s">
        <v>139</v>
      </c>
      <c r="V35" s="14" t="s">
        <v>139</v>
      </c>
      <c r="W35" s="4" t="s">
        <v>139</v>
      </c>
      <c r="X35" s="4" t="s">
        <v>205</v>
      </c>
      <c r="Y35" s="4" t="s">
        <v>205</v>
      </c>
      <c r="Z35" s="4" t="s">
        <v>205</v>
      </c>
      <c r="AA35" s="4" t="s">
        <v>205</v>
      </c>
      <c r="AB35" s="4" t="s">
        <v>205</v>
      </c>
      <c r="AC35" s="4" t="s">
        <v>224</v>
      </c>
      <c r="AD35" s="4" t="s">
        <v>224</v>
      </c>
      <c r="AE35" s="2" t="s">
        <v>205</v>
      </c>
      <c r="AF35" s="2" t="s">
        <v>205</v>
      </c>
      <c r="AG35" s="2" t="s">
        <v>234</v>
      </c>
      <c r="AH35" s="2" t="s">
        <v>234</v>
      </c>
      <c r="AI35" s="60" t="s">
        <v>295</v>
      </c>
      <c r="AJ35" s="60" t="s">
        <v>295</v>
      </c>
      <c r="AK35" s="2" t="s">
        <v>308</v>
      </c>
      <c r="AL35" s="2" t="s">
        <v>308</v>
      </c>
      <c r="AM35" s="2" t="s">
        <v>329</v>
      </c>
      <c r="AN35" s="2" t="s">
        <v>234</v>
      </c>
      <c r="AO35" s="2" t="s">
        <v>329</v>
      </c>
      <c r="AP35" s="2" t="s">
        <v>329</v>
      </c>
      <c r="BA35" s="15"/>
    </row>
    <row r="36" spans="2:53" x14ac:dyDescent="0.3">
      <c r="B36" s="2"/>
      <c r="C36" s="18"/>
      <c r="D36" s="3"/>
      <c r="E36" s="32"/>
      <c r="F36" s="3"/>
      <c r="G36" s="23"/>
      <c r="H36" s="7"/>
      <c r="I36" s="24" t="s">
        <v>357</v>
      </c>
      <c r="J36" s="4"/>
      <c r="K36" s="2">
        <f>2014-K34</f>
        <v>13</v>
      </c>
      <c r="L36" s="2">
        <f t="shared" ref="L36:AP36" si="3">2014-L34</f>
        <v>3</v>
      </c>
      <c r="M36" s="2">
        <f t="shared" si="3"/>
        <v>21</v>
      </c>
      <c r="N36" s="2">
        <f t="shared" si="3"/>
        <v>19</v>
      </c>
      <c r="O36" s="2">
        <f t="shared" si="3"/>
        <v>6</v>
      </c>
      <c r="P36" s="2">
        <f t="shared" si="3"/>
        <v>15</v>
      </c>
      <c r="Q36" s="2">
        <f t="shared" si="3"/>
        <v>28</v>
      </c>
      <c r="R36" s="2">
        <f t="shared" si="3"/>
        <v>24</v>
      </c>
      <c r="S36" s="2">
        <f t="shared" si="3"/>
        <v>5</v>
      </c>
      <c r="T36" s="2">
        <f t="shared" si="3"/>
        <v>6</v>
      </c>
      <c r="U36" s="2">
        <f t="shared" si="3"/>
        <v>14</v>
      </c>
      <c r="V36" s="2">
        <f t="shared" si="3"/>
        <v>2</v>
      </c>
      <c r="W36" s="2">
        <f t="shared" si="3"/>
        <v>12</v>
      </c>
      <c r="X36" s="2">
        <f t="shared" si="3"/>
        <v>16</v>
      </c>
      <c r="Y36" s="2">
        <f t="shared" si="3"/>
        <v>13</v>
      </c>
      <c r="Z36" s="2">
        <f t="shared" si="3"/>
        <v>16</v>
      </c>
      <c r="AA36" s="2">
        <f t="shared" si="3"/>
        <v>7</v>
      </c>
      <c r="AB36" s="2">
        <f t="shared" si="3"/>
        <v>12</v>
      </c>
      <c r="AC36" s="2">
        <f t="shared" si="3"/>
        <v>19</v>
      </c>
      <c r="AD36" s="2">
        <f t="shared" si="3"/>
        <v>10</v>
      </c>
      <c r="AE36" s="2">
        <f t="shared" si="3"/>
        <v>14</v>
      </c>
      <c r="AF36" s="2">
        <f t="shared" si="3"/>
        <v>1</v>
      </c>
      <c r="AG36" s="2">
        <f t="shared" si="3"/>
        <v>6</v>
      </c>
      <c r="AH36" s="2">
        <f t="shared" si="3"/>
        <v>12</v>
      </c>
      <c r="AI36" s="2">
        <f t="shared" si="3"/>
        <v>13</v>
      </c>
      <c r="AJ36" s="2">
        <f t="shared" si="3"/>
        <v>11</v>
      </c>
      <c r="AK36" s="2">
        <f t="shared" si="3"/>
        <v>10</v>
      </c>
      <c r="AL36" s="2">
        <f t="shared" si="3"/>
        <v>7</v>
      </c>
      <c r="AM36" s="2">
        <f t="shared" si="3"/>
        <v>7</v>
      </c>
      <c r="AN36" s="2">
        <f t="shared" si="3"/>
        <v>5</v>
      </c>
      <c r="AO36" s="2">
        <f t="shared" si="3"/>
        <v>8</v>
      </c>
      <c r="AP36" s="2">
        <f t="shared" si="3"/>
        <v>8</v>
      </c>
      <c r="BA36" s="15"/>
    </row>
    <row r="37" spans="2:53" x14ac:dyDescent="0.3">
      <c r="B37" s="2">
        <v>30</v>
      </c>
      <c r="C37" s="18">
        <v>41805</v>
      </c>
      <c r="D37" s="3" t="s">
        <v>317</v>
      </c>
      <c r="E37" s="32" t="s">
        <v>233</v>
      </c>
      <c r="F37" s="3" t="s">
        <v>339</v>
      </c>
      <c r="G37" s="23"/>
      <c r="H37" s="26" t="s">
        <v>41</v>
      </c>
      <c r="I37" s="24" t="s">
        <v>42</v>
      </c>
      <c r="J37" s="27" t="s">
        <v>43</v>
      </c>
      <c r="K37" s="2">
        <v>30</v>
      </c>
      <c r="L37" s="2">
        <v>200</v>
      </c>
      <c r="M37" s="2">
        <v>87</v>
      </c>
      <c r="N37" s="2">
        <v>32</v>
      </c>
      <c r="O37" s="2">
        <v>50</v>
      </c>
      <c r="P37" s="2">
        <v>20</v>
      </c>
      <c r="Q37" s="2">
        <v>50</v>
      </c>
      <c r="R37" s="2">
        <v>45</v>
      </c>
      <c r="S37" s="2">
        <v>100</v>
      </c>
      <c r="T37" s="2">
        <v>1500</v>
      </c>
      <c r="U37" s="2">
        <v>115</v>
      </c>
      <c r="V37" s="14">
        <v>120</v>
      </c>
      <c r="W37" s="4">
        <v>0</v>
      </c>
      <c r="X37" s="4">
        <v>1</v>
      </c>
      <c r="Y37" s="4">
        <v>0</v>
      </c>
      <c r="Z37" s="4">
        <v>0</v>
      </c>
      <c r="AA37" s="4">
        <v>0</v>
      </c>
      <c r="AB37" s="4">
        <v>0</v>
      </c>
      <c r="AC37" s="2">
        <v>0</v>
      </c>
      <c r="AD37" s="2">
        <v>10</v>
      </c>
      <c r="AE37" s="2">
        <v>0</v>
      </c>
      <c r="AF37" s="2">
        <v>0.8</v>
      </c>
      <c r="AG37" s="2">
        <v>0</v>
      </c>
      <c r="AH37" s="2">
        <v>0</v>
      </c>
      <c r="AI37" s="2">
        <v>0</v>
      </c>
      <c r="AJ37" s="65">
        <v>0</v>
      </c>
      <c r="AK37" s="86">
        <v>0</v>
      </c>
      <c r="AL37" s="7">
        <v>0</v>
      </c>
      <c r="AM37" s="86">
        <v>0</v>
      </c>
      <c r="AN37" s="89">
        <v>0</v>
      </c>
      <c r="AO37" s="65">
        <v>0</v>
      </c>
      <c r="AP37" s="65">
        <v>0</v>
      </c>
      <c r="BA37" s="15"/>
    </row>
    <row r="38" spans="2:53" x14ac:dyDescent="0.3">
      <c r="B38" s="2">
        <v>31</v>
      </c>
      <c r="C38" s="18">
        <v>41805</v>
      </c>
      <c r="D38" s="3" t="s">
        <v>345</v>
      </c>
      <c r="E38" s="32" t="s">
        <v>233</v>
      </c>
      <c r="F38" s="3" t="s">
        <v>344</v>
      </c>
      <c r="G38" s="23"/>
      <c r="H38" s="7"/>
      <c r="I38" s="28" t="s">
        <v>44</v>
      </c>
      <c r="J38" s="4" t="s">
        <v>18</v>
      </c>
      <c r="K38" s="2" t="s">
        <v>140</v>
      </c>
      <c r="L38" s="2" t="s">
        <v>153</v>
      </c>
      <c r="M38" s="29" t="s">
        <v>153</v>
      </c>
      <c r="N38" s="2" t="s">
        <v>153</v>
      </c>
      <c r="O38" s="2" t="s">
        <v>153</v>
      </c>
      <c r="P38" s="2" t="s">
        <v>153</v>
      </c>
      <c r="Q38" s="2" t="s">
        <v>153</v>
      </c>
      <c r="R38" s="2" t="s">
        <v>153</v>
      </c>
      <c r="S38" s="2" t="s">
        <v>153</v>
      </c>
      <c r="T38" s="2" t="s">
        <v>153</v>
      </c>
      <c r="U38" s="2" t="s">
        <v>153</v>
      </c>
      <c r="V38" s="2" t="s">
        <v>153</v>
      </c>
      <c r="W38" s="4"/>
      <c r="X38" s="4" t="s">
        <v>206</v>
      </c>
      <c r="Z38" s="4"/>
      <c r="AA38" s="4"/>
      <c r="AB38" s="4"/>
      <c r="AC38" s="2"/>
      <c r="AD38" s="4" t="s">
        <v>206</v>
      </c>
      <c r="AE38" s="2"/>
      <c r="AF38" s="4" t="s">
        <v>206</v>
      </c>
      <c r="AG38" s="2"/>
      <c r="AH38" s="2"/>
      <c r="AI38" s="2"/>
      <c r="AL38" s="7"/>
      <c r="BA38" s="15"/>
    </row>
    <row r="39" spans="2:53" x14ac:dyDescent="0.3">
      <c r="B39" s="2">
        <v>32</v>
      </c>
      <c r="C39" s="18">
        <v>41786</v>
      </c>
      <c r="D39" s="3" t="s">
        <v>328</v>
      </c>
      <c r="E39" s="32" t="s">
        <v>233</v>
      </c>
      <c r="F39" s="3" t="s">
        <v>333</v>
      </c>
      <c r="G39" s="23"/>
      <c r="H39" s="7"/>
      <c r="I39" s="24" t="s">
        <v>45</v>
      </c>
      <c r="J39" s="4" t="s">
        <v>18</v>
      </c>
      <c r="K39" s="2">
        <v>-99</v>
      </c>
      <c r="O39" s="2" t="s">
        <v>140</v>
      </c>
      <c r="Q39" s="2" t="s">
        <v>140</v>
      </c>
      <c r="R39" s="2" t="s">
        <v>140</v>
      </c>
      <c r="S39" s="2" t="s">
        <v>140</v>
      </c>
      <c r="T39" s="2"/>
      <c r="U39" s="2" t="s">
        <v>140</v>
      </c>
      <c r="V39" s="2" t="s">
        <v>140</v>
      </c>
      <c r="W39" s="4"/>
      <c r="X39" s="4"/>
      <c r="Z39" s="4"/>
      <c r="AA39" s="4"/>
      <c r="AB39" s="4"/>
      <c r="AC39" s="2"/>
      <c r="AD39" s="2"/>
      <c r="AE39" s="2"/>
      <c r="AF39" s="2"/>
      <c r="AG39" s="2"/>
      <c r="AH39" s="2"/>
      <c r="AI39" s="2"/>
      <c r="AL39" s="7"/>
      <c r="BA39" s="15"/>
    </row>
    <row r="40" spans="2:53" x14ac:dyDescent="0.3">
      <c r="G40" s="23"/>
      <c r="H40" s="7"/>
      <c r="I40" s="28" t="s">
        <v>46</v>
      </c>
      <c r="J40" s="4" t="s">
        <v>18</v>
      </c>
      <c r="K40" s="2">
        <v>-99</v>
      </c>
      <c r="T40" s="2"/>
      <c r="U40" s="2"/>
      <c r="V40" s="14"/>
      <c r="W40" s="4"/>
      <c r="X40" s="4"/>
      <c r="Z40" s="4"/>
      <c r="AA40" s="4"/>
      <c r="AB40" s="4"/>
      <c r="AC40" s="2"/>
      <c r="AD40" s="2"/>
      <c r="AE40" s="2"/>
      <c r="AF40" s="2"/>
      <c r="AG40" s="2"/>
      <c r="AH40" s="2"/>
      <c r="AI40" s="2"/>
      <c r="AL40" s="7"/>
      <c r="BA40" s="15"/>
    </row>
    <row r="41" spans="2:53" x14ac:dyDescent="0.3">
      <c r="G41" s="23"/>
      <c r="H41" s="7"/>
      <c r="I41" s="28" t="s">
        <v>271</v>
      </c>
      <c r="J41" s="4" t="s">
        <v>274</v>
      </c>
      <c r="K41" s="2">
        <v>30</v>
      </c>
      <c r="L41" s="2">
        <v>200</v>
      </c>
      <c r="M41" s="2">
        <v>87</v>
      </c>
      <c r="N41" s="2">
        <v>32</v>
      </c>
      <c r="O41" s="2">
        <v>10</v>
      </c>
      <c r="P41" s="2">
        <v>20</v>
      </c>
      <c r="Q41" s="2">
        <v>30</v>
      </c>
      <c r="R41" s="2">
        <v>25</v>
      </c>
      <c r="S41" s="2">
        <v>80</v>
      </c>
      <c r="T41" s="2">
        <v>1500</v>
      </c>
      <c r="U41" s="2">
        <v>45</v>
      </c>
      <c r="V41" s="14">
        <v>40</v>
      </c>
      <c r="W41" s="4"/>
      <c r="X41" s="4">
        <v>1</v>
      </c>
      <c r="Z41" s="4"/>
      <c r="AA41" s="4"/>
      <c r="AB41" s="4"/>
      <c r="AC41" s="2"/>
      <c r="AD41" s="2">
        <v>10</v>
      </c>
      <c r="AE41" s="2"/>
      <c r="AF41" s="2">
        <v>0.8</v>
      </c>
      <c r="AG41" s="2"/>
      <c r="AH41" s="2"/>
      <c r="AI41" s="2"/>
      <c r="AL41" s="7"/>
      <c r="BA41" s="15"/>
    </row>
    <row r="42" spans="2:53" x14ac:dyDescent="0.3">
      <c r="G42" s="23"/>
      <c r="H42" s="7"/>
      <c r="I42" s="28" t="s">
        <v>272</v>
      </c>
      <c r="J42" s="4" t="s">
        <v>274</v>
      </c>
      <c r="K42" s="2"/>
      <c r="O42" s="2">
        <v>40</v>
      </c>
      <c r="Q42" s="2">
        <v>20</v>
      </c>
      <c r="R42" s="2">
        <v>20</v>
      </c>
      <c r="S42" s="2">
        <v>20</v>
      </c>
      <c r="T42" s="2"/>
      <c r="U42" s="2">
        <v>70</v>
      </c>
      <c r="V42" s="14">
        <v>80</v>
      </c>
      <c r="W42" s="4"/>
      <c r="X42" s="4"/>
      <c r="Z42" s="4"/>
      <c r="AA42" s="4"/>
      <c r="AB42" s="4"/>
      <c r="AC42" s="2"/>
      <c r="AD42" s="2"/>
      <c r="AE42" s="2"/>
      <c r="AF42" s="2"/>
      <c r="AG42" s="2"/>
      <c r="AH42" s="2"/>
      <c r="AI42" s="2"/>
      <c r="AL42" s="7"/>
      <c r="BA42" s="15"/>
    </row>
    <row r="43" spans="2:53" x14ac:dyDescent="0.3">
      <c r="G43" s="23"/>
      <c r="H43" s="7"/>
      <c r="I43" s="28" t="s">
        <v>273</v>
      </c>
      <c r="J43" s="4" t="s">
        <v>274</v>
      </c>
      <c r="K43" s="2"/>
      <c r="T43" s="2"/>
      <c r="U43" s="2"/>
      <c r="V43" s="14"/>
      <c r="W43" s="4"/>
      <c r="X43" s="4"/>
      <c r="Z43" s="4"/>
      <c r="AA43" s="4"/>
      <c r="AB43" s="4"/>
      <c r="AC43" s="2"/>
      <c r="AD43" s="2"/>
      <c r="AE43" s="2"/>
      <c r="AF43" s="2"/>
      <c r="AG43" s="2"/>
      <c r="AH43" s="2"/>
      <c r="AI43" s="2"/>
      <c r="AL43" s="7"/>
      <c r="BA43" s="15"/>
    </row>
    <row r="44" spans="2:53" s="36" customFormat="1" x14ac:dyDescent="0.3">
      <c r="G44" s="33"/>
      <c r="H44" s="7"/>
      <c r="I44" s="28" t="s">
        <v>44</v>
      </c>
      <c r="J44" s="4" t="s">
        <v>358</v>
      </c>
      <c r="K44" s="29"/>
      <c r="L44" s="29">
        <f t="shared" ref="L44:AF44" si="4">L41*1000/L31</f>
        <v>1.1111111111111112</v>
      </c>
      <c r="M44" s="29">
        <f t="shared" si="4"/>
        <v>0.79090909090909089</v>
      </c>
      <c r="N44" s="29">
        <f t="shared" si="4"/>
        <v>0.26666666666666666</v>
      </c>
      <c r="O44" s="29">
        <f t="shared" si="4"/>
        <v>0.33333333333333331</v>
      </c>
      <c r="P44" s="29">
        <f t="shared" si="4"/>
        <v>0.44444444444444442</v>
      </c>
      <c r="Q44" s="29">
        <f t="shared" si="4"/>
        <v>0.75</v>
      </c>
      <c r="R44" s="29">
        <f t="shared" si="4"/>
        <v>0.5</v>
      </c>
      <c r="S44" s="29">
        <f t="shared" si="4"/>
        <v>1</v>
      </c>
      <c r="T44" s="29">
        <f t="shared" si="4"/>
        <v>2.5</v>
      </c>
      <c r="U44" s="29">
        <f t="shared" si="4"/>
        <v>0.32142857142857145</v>
      </c>
      <c r="V44" s="29">
        <f t="shared" si="4"/>
        <v>0.4</v>
      </c>
      <c r="W44" s="29"/>
      <c r="X44" s="29">
        <f t="shared" si="4"/>
        <v>8.8214537755822164E-2</v>
      </c>
      <c r="Y44" s="29"/>
      <c r="Z44" s="29"/>
      <c r="AA44" s="29"/>
      <c r="AB44" s="29"/>
      <c r="AC44" s="29"/>
      <c r="AD44" s="29">
        <f t="shared" si="4"/>
        <v>7.718789076369699E-2</v>
      </c>
      <c r="AE44" s="29"/>
      <c r="AF44" s="29">
        <f t="shared" si="4"/>
        <v>0.12351397251814111</v>
      </c>
      <c r="AG44" s="29"/>
      <c r="AH44" s="29"/>
      <c r="AI44" s="29"/>
      <c r="AL44" s="37"/>
      <c r="BA44" s="38"/>
    </row>
    <row r="45" spans="2:53" s="36" customFormat="1" x14ac:dyDescent="0.3">
      <c r="G45" s="33"/>
      <c r="H45" s="37"/>
      <c r="I45" s="24" t="s">
        <v>45</v>
      </c>
      <c r="J45" s="4" t="s">
        <v>358</v>
      </c>
      <c r="K45" s="29">
        <v>1.25</v>
      </c>
      <c r="L45" s="29"/>
      <c r="M45" s="29"/>
      <c r="N45" s="29"/>
      <c r="O45" s="29">
        <f t="shared" ref="O45:V45" si="5">O42*1000/O31</f>
        <v>1.3333333333333333</v>
      </c>
      <c r="P45" s="29"/>
      <c r="Q45" s="29">
        <f t="shared" si="5"/>
        <v>0.5</v>
      </c>
      <c r="R45" s="29">
        <f t="shared" si="5"/>
        <v>0.4</v>
      </c>
      <c r="S45" s="29">
        <f t="shared" si="5"/>
        <v>0.25</v>
      </c>
      <c r="T45" s="29"/>
      <c r="U45" s="29">
        <f t="shared" si="5"/>
        <v>0.5</v>
      </c>
      <c r="V45" s="29">
        <f t="shared" si="5"/>
        <v>0.8</v>
      </c>
      <c r="W45" s="29"/>
      <c r="X45" s="29"/>
      <c r="Y45" s="29"/>
      <c r="Z45" s="29"/>
      <c r="AA45" s="29"/>
      <c r="AB45" s="29"/>
      <c r="AC45" s="29"/>
      <c r="AD45" s="29"/>
      <c r="AE45" s="29"/>
      <c r="AF45" s="29"/>
      <c r="AG45" s="29"/>
      <c r="AH45" s="29"/>
      <c r="AI45" s="29"/>
      <c r="AL45" s="37"/>
      <c r="BA45" s="38"/>
    </row>
    <row r="46" spans="2:53" s="36" customFormat="1" x14ac:dyDescent="0.3">
      <c r="B46" s="29"/>
      <c r="C46" s="30"/>
      <c r="D46" s="31"/>
      <c r="E46" s="32"/>
      <c r="F46" s="32"/>
      <c r="G46" s="33"/>
      <c r="H46" s="37"/>
      <c r="I46" s="22" t="s">
        <v>47</v>
      </c>
      <c r="J46" s="35"/>
      <c r="K46" s="29"/>
      <c r="L46" s="29"/>
      <c r="M46" s="29"/>
      <c r="N46" s="29"/>
      <c r="O46" s="29"/>
      <c r="P46" s="29"/>
      <c r="Q46" s="29"/>
      <c r="R46" s="29"/>
      <c r="S46" s="29"/>
      <c r="T46" s="29"/>
      <c r="U46" s="29"/>
      <c r="V46" s="34"/>
      <c r="W46" s="35"/>
      <c r="X46" s="35"/>
      <c r="Y46" s="35"/>
      <c r="Z46" s="35"/>
      <c r="AA46" s="35"/>
      <c r="AB46" s="35"/>
      <c r="AC46" s="29"/>
      <c r="AD46" s="29"/>
      <c r="AE46" s="29"/>
      <c r="AF46" s="29"/>
      <c r="AG46" s="29"/>
      <c r="AH46" s="29"/>
      <c r="AI46" s="29"/>
      <c r="AL46" s="37"/>
      <c r="BA46" s="38"/>
    </row>
    <row r="47" spans="2:53" s="36" customFormat="1" x14ac:dyDescent="0.3">
      <c r="B47" s="29"/>
      <c r="C47" s="30"/>
      <c r="D47" s="31"/>
      <c r="E47" s="32"/>
      <c r="F47" s="32"/>
      <c r="G47" s="33"/>
      <c r="H47" s="37"/>
      <c r="I47" s="39" t="s">
        <v>275</v>
      </c>
      <c r="J47" s="35" t="s">
        <v>48</v>
      </c>
      <c r="K47" s="74">
        <v>50</v>
      </c>
      <c r="L47" s="74">
        <v>50</v>
      </c>
      <c r="M47" s="74">
        <v>150</v>
      </c>
      <c r="N47" s="74">
        <v>100</v>
      </c>
      <c r="O47" s="74">
        <v>200</v>
      </c>
      <c r="P47" s="74">
        <v>200</v>
      </c>
      <c r="Q47" s="74">
        <v>200</v>
      </c>
      <c r="R47" s="74">
        <v>200</v>
      </c>
      <c r="S47" s="74">
        <v>300</v>
      </c>
      <c r="T47" s="74">
        <v>150</v>
      </c>
      <c r="U47" s="74">
        <v>100</v>
      </c>
      <c r="V47" s="74">
        <v>30</v>
      </c>
      <c r="W47" s="74">
        <v>2</v>
      </c>
      <c r="X47" s="74">
        <v>30</v>
      </c>
      <c r="Y47" s="74">
        <v>2</v>
      </c>
      <c r="Z47" s="74">
        <v>20</v>
      </c>
      <c r="AA47" s="74">
        <v>0.5</v>
      </c>
      <c r="AB47" s="74">
        <v>10</v>
      </c>
      <c r="AC47" s="74">
        <v>15</v>
      </c>
      <c r="AD47" s="74">
        <v>50</v>
      </c>
      <c r="AE47" s="74">
        <v>10</v>
      </c>
      <c r="AF47" s="74">
        <v>10</v>
      </c>
      <c r="AG47" s="74">
        <v>30</v>
      </c>
      <c r="AH47" s="74">
        <v>30</v>
      </c>
      <c r="AI47" s="29">
        <v>30</v>
      </c>
      <c r="AJ47" s="74">
        <v>30</v>
      </c>
      <c r="AK47" s="74">
        <v>25</v>
      </c>
      <c r="AL47" s="37">
        <v>25</v>
      </c>
      <c r="AM47" s="74">
        <v>35</v>
      </c>
      <c r="AN47" s="74">
        <v>20</v>
      </c>
      <c r="AO47" s="74">
        <v>20</v>
      </c>
      <c r="AP47" s="74">
        <v>25</v>
      </c>
      <c r="BA47" s="38"/>
    </row>
    <row r="48" spans="2:53" s="36" customFormat="1" x14ac:dyDescent="0.3">
      <c r="B48" s="29"/>
      <c r="C48" s="30"/>
      <c r="D48" s="31"/>
      <c r="E48" s="32"/>
      <c r="F48" s="32"/>
      <c r="G48" s="33"/>
      <c r="H48" s="37"/>
      <c r="I48" s="39" t="s">
        <v>276</v>
      </c>
      <c r="J48" s="35" t="s">
        <v>48</v>
      </c>
      <c r="K48" s="74">
        <v>50</v>
      </c>
      <c r="L48" s="74">
        <v>50</v>
      </c>
      <c r="M48" s="74">
        <v>200</v>
      </c>
      <c r="N48" s="74">
        <v>100</v>
      </c>
      <c r="O48" s="74">
        <v>200</v>
      </c>
      <c r="P48" s="74">
        <v>200</v>
      </c>
      <c r="Q48" s="74">
        <v>200</v>
      </c>
      <c r="R48" s="74">
        <v>400</v>
      </c>
      <c r="S48" s="74">
        <v>600</v>
      </c>
      <c r="T48" s="77">
        <v>150</v>
      </c>
      <c r="U48" s="74">
        <v>300</v>
      </c>
      <c r="V48" s="74">
        <v>100</v>
      </c>
      <c r="W48" s="74"/>
      <c r="X48" s="74"/>
      <c r="Y48" s="74"/>
      <c r="Z48" s="74"/>
      <c r="AA48" s="74"/>
      <c r="AB48" s="74"/>
      <c r="AC48" s="74"/>
      <c r="AD48" s="74"/>
      <c r="AE48" s="74"/>
      <c r="AF48" s="74"/>
      <c r="AG48" s="74"/>
      <c r="AH48" s="74"/>
      <c r="AI48" s="29"/>
      <c r="BA48" s="38"/>
    </row>
    <row r="49" spans="2:53" s="36" customFormat="1" x14ac:dyDescent="0.3">
      <c r="B49" s="29"/>
      <c r="C49" s="30"/>
      <c r="D49" s="31"/>
      <c r="E49" s="32"/>
      <c r="F49" s="32"/>
      <c r="G49" s="33"/>
      <c r="H49" s="37"/>
      <c r="I49" s="39" t="s">
        <v>277</v>
      </c>
      <c r="J49" s="35" t="s">
        <v>48</v>
      </c>
      <c r="K49" s="74">
        <v>1100</v>
      </c>
      <c r="L49" s="74">
        <v>1350</v>
      </c>
      <c r="M49" s="74">
        <v>1200</v>
      </c>
      <c r="N49" s="74">
        <v>1000</v>
      </c>
      <c r="O49" s="74">
        <v>1300</v>
      </c>
      <c r="P49" s="74">
        <v>1200</v>
      </c>
      <c r="Q49" s="74">
        <v>2000</v>
      </c>
      <c r="R49" s="74">
        <v>1200</v>
      </c>
      <c r="S49" s="74">
        <v>1400</v>
      </c>
      <c r="T49" s="74">
        <v>1000</v>
      </c>
      <c r="U49" s="74">
        <v>1000</v>
      </c>
      <c r="V49" s="74">
        <v>1150</v>
      </c>
      <c r="W49" s="74">
        <v>180</v>
      </c>
      <c r="X49" s="74">
        <v>250</v>
      </c>
      <c r="Y49" s="74">
        <v>200</v>
      </c>
      <c r="Z49" s="74">
        <v>750</v>
      </c>
      <c r="AA49" s="74">
        <v>400</v>
      </c>
      <c r="AB49" s="74">
        <v>250</v>
      </c>
      <c r="AC49" s="74">
        <v>300</v>
      </c>
      <c r="AD49" s="74">
        <v>250</v>
      </c>
      <c r="AE49" s="74">
        <v>200</v>
      </c>
      <c r="AF49" s="74">
        <v>350</v>
      </c>
      <c r="AG49" s="74">
        <v>850</v>
      </c>
      <c r="AH49" s="74">
        <v>1022</v>
      </c>
      <c r="AI49" s="85">
        <v>800</v>
      </c>
      <c r="AJ49" s="84">
        <f>(850+1000)/2</f>
        <v>925</v>
      </c>
      <c r="AK49" s="87">
        <v>900</v>
      </c>
      <c r="AL49" s="84">
        <f>(800+900)/2</f>
        <v>850</v>
      </c>
      <c r="AM49" s="84">
        <f>(700+800)/2</f>
        <v>750</v>
      </c>
      <c r="AN49" s="36">
        <v>900</v>
      </c>
      <c r="AO49" s="36">
        <v>900</v>
      </c>
      <c r="AP49" s="84">
        <f>(850+900)/2</f>
        <v>875</v>
      </c>
      <c r="BA49" s="38"/>
    </row>
    <row r="50" spans="2:53" s="36" customFormat="1" x14ac:dyDescent="0.3">
      <c r="B50" s="29"/>
      <c r="C50" s="30"/>
      <c r="D50" s="31"/>
      <c r="E50" s="32"/>
      <c r="F50" s="32"/>
      <c r="G50" s="33"/>
      <c r="H50" s="37"/>
      <c r="I50" s="39" t="s">
        <v>278</v>
      </c>
      <c r="J50" s="35" t="s">
        <v>48</v>
      </c>
      <c r="K50" s="74">
        <v>2250</v>
      </c>
      <c r="L50" s="77">
        <v>1350</v>
      </c>
      <c r="M50" s="74">
        <v>2500</v>
      </c>
      <c r="N50" s="74">
        <v>2000</v>
      </c>
      <c r="O50" s="74">
        <v>2500</v>
      </c>
      <c r="P50" s="74">
        <v>2000</v>
      </c>
      <c r="Q50" s="74">
        <v>3000</v>
      </c>
      <c r="R50" s="74">
        <v>2500</v>
      </c>
      <c r="S50" s="74">
        <v>2500</v>
      </c>
      <c r="T50" s="74">
        <v>2500</v>
      </c>
      <c r="U50" s="74">
        <v>2500</v>
      </c>
      <c r="V50" s="74">
        <v>2500</v>
      </c>
      <c r="W50" s="74"/>
      <c r="X50" s="74"/>
      <c r="Y50" s="74"/>
      <c r="Z50" s="74"/>
      <c r="AA50" s="74"/>
      <c r="AB50" s="74"/>
      <c r="AC50" s="74"/>
      <c r="AD50" s="74"/>
      <c r="AE50" s="74"/>
      <c r="AF50" s="74"/>
      <c r="AG50" s="74"/>
      <c r="AH50" s="74"/>
      <c r="AI50" s="29"/>
      <c r="AL50" s="37"/>
      <c r="BA50" s="38"/>
    </row>
    <row r="51" spans="2:53" s="36" customFormat="1" x14ac:dyDescent="0.3">
      <c r="B51" s="29"/>
      <c r="C51" s="30"/>
      <c r="D51" s="31"/>
      <c r="E51" s="32"/>
      <c r="F51" s="32"/>
      <c r="G51" s="33"/>
      <c r="H51" s="26" t="s">
        <v>49</v>
      </c>
      <c r="I51" s="39" t="s">
        <v>50</v>
      </c>
      <c r="J51" s="27" t="s">
        <v>51</v>
      </c>
      <c r="K51" s="29">
        <v>1.4</v>
      </c>
      <c r="L51" s="29">
        <v>1.4</v>
      </c>
      <c r="M51" s="29">
        <v>1.3</v>
      </c>
      <c r="N51" s="29">
        <v>1</v>
      </c>
      <c r="O51" s="29">
        <v>1.1000000000000001</v>
      </c>
      <c r="P51" s="29">
        <v>1.2</v>
      </c>
      <c r="Q51" s="29">
        <v>1.4</v>
      </c>
      <c r="R51" s="29">
        <v>2</v>
      </c>
      <c r="S51" s="29">
        <v>1.2</v>
      </c>
      <c r="T51" s="29">
        <v>1.8</v>
      </c>
      <c r="U51" s="29">
        <v>1.6</v>
      </c>
      <c r="V51" s="34">
        <v>1.7</v>
      </c>
      <c r="W51" s="35">
        <v>1.3</v>
      </c>
      <c r="X51" s="35">
        <v>1.4</v>
      </c>
      <c r="Y51" s="35">
        <v>1.8</v>
      </c>
      <c r="Z51" s="35">
        <v>1.82</v>
      </c>
      <c r="AA51" s="35">
        <v>1.7</v>
      </c>
      <c r="AB51" s="35">
        <v>1.1000000000000001</v>
      </c>
      <c r="AC51" s="29">
        <v>1.6</v>
      </c>
      <c r="AD51" s="29">
        <v>1.45</v>
      </c>
      <c r="AE51" s="29">
        <v>1.4</v>
      </c>
      <c r="AF51" s="29">
        <v>1.2</v>
      </c>
      <c r="AG51" s="29">
        <v>1.71</v>
      </c>
      <c r="AH51" s="29">
        <v>1.68</v>
      </c>
      <c r="AI51" s="29">
        <v>1.58</v>
      </c>
      <c r="AJ51" s="29">
        <v>1.62</v>
      </c>
      <c r="AK51" s="29">
        <v>1.6</v>
      </c>
      <c r="AL51" s="37">
        <v>1.6</v>
      </c>
      <c r="AM51" s="29">
        <v>1.6</v>
      </c>
      <c r="AN51" s="29">
        <v>1.6</v>
      </c>
      <c r="AO51" s="29">
        <v>1.57</v>
      </c>
      <c r="AP51" s="29">
        <v>1.62</v>
      </c>
      <c r="BA51" s="38"/>
    </row>
    <row r="52" spans="2:53" s="36" customFormat="1" x14ac:dyDescent="0.3">
      <c r="B52" s="29"/>
      <c r="C52" s="30"/>
      <c r="D52" s="31"/>
      <c r="E52" s="32"/>
      <c r="F52" s="32"/>
      <c r="G52" s="33"/>
      <c r="H52" s="37"/>
      <c r="I52" s="39" t="s">
        <v>52</v>
      </c>
      <c r="J52" s="27" t="s">
        <v>51</v>
      </c>
      <c r="K52" s="29">
        <v>1.45</v>
      </c>
      <c r="L52" s="29">
        <v>1.45</v>
      </c>
      <c r="M52" s="29">
        <v>1.4</v>
      </c>
      <c r="N52" s="29">
        <v>1.2</v>
      </c>
      <c r="O52" s="29">
        <v>1.2</v>
      </c>
      <c r="P52" s="29">
        <v>1.3</v>
      </c>
      <c r="Q52" s="29">
        <v>1.6</v>
      </c>
      <c r="R52" s="29">
        <v>2.4</v>
      </c>
      <c r="S52" s="29">
        <v>1.25</v>
      </c>
      <c r="T52" s="29">
        <v>2</v>
      </c>
      <c r="U52" s="29">
        <v>2</v>
      </c>
      <c r="V52" s="34">
        <v>4</v>
      </c>
      <c r="W52" s="35">
        <v>1.35</v>
      </c>
      <c r="X52" s="35">
        <v>1.5</v>
      </c>
      <c r="Y52" s="35">
        <v>1.9</v>
      </c>
      <c r="Z52" s="35">
        <v>1.84</v>
      </c>
      <c r="AA52" s="35">
        <v>1.8</v>
      </c>
      <c r="AB52" s="35">
        <v>1.25</v>
      </c>
      <c r="AC52" s="29">
        <v>1.8</v>
      </c>
      <c r="AD52" s="29">
        <v>1.55</v>
      </c>
      <c r="AE52" s="29">
        <v>1.67</v>
      </c>
      <c r="AF52" s="29">
        <v>1.28</v>
      </c>
      <c r="AG52" s="29">
        <v>1.76</v>
      </c>
      <c r="AH52" s="29">
        <v>1.72</v>
      </c>
      <c r="AI52" s="29">
        <v>1.65</v>
      </c>
      <c r="AJ52" s="29">
        <v>1.65</v>
      </c>
      <c r="AK52" s="29">
        <v>1.7</v>
      </c>
      <c r="AL52" s="37">
        <v>1.7</v>
      </c>
      <c r="AM52" s="29">
        <v>1.65</v>
      </c>
      <c r="AN52" s="86">
        <v>1.7</v>
      </c>
      <c r="AO52" s="86">
        <v>1.67</v>
      </c>
      <c r="AP52" s="29">
        <v>1.73</v>
      </c>
      <c r="BA52" s="38"/>
    </row>
    <row r="53" spans="2:53" s="36" customFormat="1" x14ac:dyDescent="0.3">
      <c r="B53" s="29"/>
      <c r="C53" s="30"/>
      <c r="D53" s="31"/>
      <c r="E53" s="32"/>
      <c r="F53" s="32"/>
      <c r="G53" s="33"/>
      <c r="H53" s="37"/>
      <c r="I53" s="39" t="s">
        <v>53</v>
      </c>
      <c r="J53" s="27" t="s">
        <v>51</v>
      </c>
      <c r="K53" s="29">
        <v>1.5</v>
      </c>
      <c r="L53" s="29">
        <v>1.5</v>
      </c>
      <c r="M53" s="29">
        <v>1.5</v>
      </c>
      <c r="N53" s="29">
        <v>1.4</v>
      </c>
      <c r="O53" s="29">
        <v>1.35</v>
      </c>
      <c r="P53" s="29">
        <v>1.4</v>
      </c>
      <c r="Q53" s="29">
        <v>1.8</v>
      </c>
      <c r="R53" s="29">
        <v>3</v>
      </c>
      <c r="S53" s="29">
        <v>1.3</v>
      </c>
      <c r="T53" s="29">
        <v>2.4</v>
      </c>
      <c r="U53" s="29">
        <v>2.4</v>
      </c>
      <c r="V53" s="34">
        <v>5</v>
      </c>
      <c r="W53" s="35">
        <v>1.4</v>
      </c>
      <c r="X53" s="35">
        <v>1.6</v>
      </c>
      <c r="Y53" s="35">
        <v>2</v>
      </c>
      <c r="Z53" s="35">
        <v>1.86</v>
      </c>
      <c r="AA53" s="35">
        <v>1.9</v>
      </c>
      <c r="AB53" s="35">
        <v>1.5</v>
      </c>
      <c r="AC53" s="29">
        <v>2</v>
      </c>
      <c r="AD53" s="29">
        <v>1.65</v>
      </c>
      <c r="AE53" s="29">
        <v>1.8</v>
      </c>
      <c r="AF53" s="29">
        <v>1.35</v>
      </c>
      <c r="AG53" s="29">
        <v>1.79</v>
      </c>
      <c r="AH53" s="29">
        <v>1.75</v>
      </c>
      <c r="AI53" s="29">
        <v>1.75</v>
      </c>
      <c r="AJ53" s="29">
        <v>1.89</v>
      </c>
      <c r="AK53" s="29">
        <v>1.8</v>
      </c>
      <c r="AL53" s="37">
        <v>1.8</v>
      </c>
      <c r="AM53" s="29">
        <v>1.7</v>
      </c>
      <c r="AN53" s="86">
        <v>1.8</v>
      </c>
      <c r="AO53" s="86">
        <v>1.77</v>
      </c>
      <c r="AP53" s="29">
        <v>1.82</v>
      </c>
      <c r="BA53" s="38"/>
    </row>
    <row r="54" spans="2:53" s="36" customFormat="1" x14ac:dyDescent="0.3">
      <c r="B54" s="29"/>
      <c r="C54" s="30"/>
      <c r="D54" s="31"/>
      <c r="E54" s="32"/>
      <c r="F54" s="32"/>
      <c r="G54" s="33"/>
      <c r="H54" s="26" t="s">
        <v>54</v>
      </c>
      <c r="I54" s="39" t="s">
        <v>55</v>
      </c>
      <c r="J54" s="27" t="s">
        <v>56</v>
      </c>
      <c r="K54" s="73">
        <v>100</v>
      </c>
      <c r="L54" s="73">
        <v>100</v>
      </c>
      <c r="M54" s="73">
        <v>100</v>
      </c>
      <c r="N54" s="73">
        <v>90</v>
      </c>
      <c r="O54" s="73">
        <v>90</v>
      </c>
      <c r="P54" s="73">
        <v>100</v>
      </c>
      <c r="Q54" s="73">
        <v>100</v>
      </c>
      <c r="R54" s="73">
        <v>100</v>
      </c>
      <c r="S54" s="73">
        <v>100</v>
      </c>
      <c r="T54" s="73">
        <v>100</v>
      </c>
      <c r="U54" s="73">
        <v>100</v>
      </c>
      <c r="V54" s="74">
        <v>100</v>
      </c>
      <c r="W54" s="73">
        <v>85</v>
      </c>
      <c r="X54" s="73">
        <v>90</v>
      </c>
      <c r="Y54" s="73">
        <v>70</v>
      </c>
      <c r="Z54" s="73">
        <v>90</v>
      </c>
      <c r="AA54" s="73">
        <v>85</v>
      </c>
      <c r="AB54" s="73">
        <v>90</v>
      </c>
      <c r="AC54" s="73">
        <v>95</v>
      </c>
      <c r="AD54" s="73">
        <v>95</v>
      </c>
      <c r="AE54" s="73">
        <v>90</v>
      </c>
      <c r="AF54" s="73">
        <v>95</v>
      </c>
      <c r="AG54" s="73">
        <v>75</v>
      </c>
      <c r="AH54" s="73">
        <v>81</v>
      </c>
      <c r="AI54" s="29">
        <v>75</v>
      </c>
      <c r="AJ54" s="84">
        <f>(70+80)/2</f>
        <v>75</v>
      </c>
      <c r="AK54" s="86">
        <v>75</v>
      </c>
      <c r="AL54" s="37">
        <v>90</v>
      </c>
      <c r="AM54" s="86">
        <v>80</v>
      </c>
      <c r="AN54" s="86">
        <v>85</v>
      </c>
      <c r="AO54" s="86">
        <v>80</v>
      </c>
      <c r="AP54" s="86">
        <v>85</v>
      </c>
      <c r="BA54" s="38"/>
    </row>
    <row r="55" spans="2:53" s="36" customFormat="1" x14ac:dyDescent="0.3">
      <c r="B55" s="29"/>
      <c r="C55" s="30"/>
      <c r="D55" s="31"/>
      <c r="E55" s="32"/>
      <c r="F55" s="32"/>
      <c r="G55" s="33"/>
      <c r="H55" s="37"/>
      <c r="I55" s="39"/>
      <c r="J55" s="35"/>
      <c r="K55" s="29"/>
      <c r="L55" s="29"/>
      <c r="M55" s="29"/>
      <c r="N55" s="29"/>
      <c r="O55" s="29"/>
      <c r="P55" s="29"/>
      <c r="Q55" s="29"/>
      <c r="R55" s="29"/>
      <c r="S55" s="29"/>
      <c r="T55" s="29"/>
      <c r="U55" s="29"/>
      <c r="V55" s="34"/>
      <c r="W55" s="35"/>
      <c r="X55" s="35"/>
      <c r="Y55" s="35"/>
      <c r="Z55" s="35"/>
      <c r="AA55" s="35"/>
      <c r="AB55" s="35"/>
      <c r="AC55" s="29"/>
      <c r="AD55" s="29"/>
      <c r="AE55" s="29"/>
      <c r="AF55" s="29"/>
      <c r="AG55" s="29"/>
      <c r="AH55" s="29"/>
      <c r="AI55" s="29"/>
      <c r="AL55" s="37"/>
      <c r="BA55" s="38"/>
    </row>
    <row r="56" spans="2:53" s="36" customFormat="1" x14ac:dyDescent="0.3">
      <c r="B56" s="29"/>
      <c r="C56" s="30"/>
      <c r="D56" s="31"/>
      <c r="E56" s="32"/>
      <c r="F56" s="32"/>
      <c r="G56" s="33"/>
      <c r="H56" s="37"/>
      <c r="I56" s="39" t="s">
        <v>57</v>
      </c>
      <c r="J56" s="35" t="s">
        <v>58</v>
      </c>
      <c r="K56" s="73">
        <v>270</v>
      </c>
      <c r="L56" s="73">
        <v>270</v>
      </c>
      <c r="M56" s="73">
        <v>240</v>
      </c>
      <c r="N56" s="73">
        <v>210</v>
      </c>
      <c r="O56" s="73">
        <v>180</v>
      </c>
      <c r="P56" s="73">
        <v>180</v>
      </c>
      <c r="Q56" s="73">
        <v>300</v>
      </c>
      <c r="R56" s="73">
        <v>240</v>
      </c>
      <c r="S56" s="73">
        <v>180</v>
      </c>
      <c r="T56" s="73">
        <v>240</v>
      </c>
      <c r="U56" s="73">
        <v>180</v>
      </c>
      <c r="V56" s="76">
        <v>300</v>
      </c>
      <c r="W56" s="73">
        <v>120</v>
      </c>
      <c r="X56" s="73">
        <v>150</v>
      </c>
      <c r="Y56" s="75">
        <v>120</v>
      </c>
      <c r="Z56" s="73">
        <v>240</v>
      </c>
      <c r="AA56" s="73">
        <v>270</v>
      </c>
      <c r="AB56" s="75">
        <v>270</v>
      </c>
      <c r="AC56" s="73">
        <v>250</v>
      </c>
      <c r="AD56" s="73">
        <v>120</v>
      </c>
      <c r="AE56" s="73">
        <v>120</v>
      </c>
      <c r="AF56" s="73">
        <v>180</v>
      </c>
      <c r="AG56" s="73">
        <v>190</v>
      </c>
      <c r="AH56" s="73">
        <v>210</v>
      </c>
      <c r="AI56" s="85">
        <f>(180+250)/2</f>
        <v>215</v>
      </c>
      <c r="AJ56" s="84">
        <f>(180+250)/2</f>
        <v>215</v>
      </c>
      <c r="AK56" s="86">
        <v>245</v>
      </c>
      <c r="AL56" s="37">
        <v>220</v>
      </c>
      <c r="AM56" s="86">
        <v>210</v>
      </c>
      <c r="AN56" s="86">
        <v>240</v>
      </c>
      <c r="AO56" s="86">
        <v>220</v>
      </c>
      <c r="AP56" s="86">
        <v>240</v>
      </c>
      <c r="BA56" s="38"/>
    </row>
    <row r="57" spans="2:53" s="36" customFormat="1" x14ac:dyDescent="0.3">
      <c r="B57" s="29"/>
      <c r="C57" s="30"/>
      <c r="D57" s="31"/>
      <c r="E57" s="32"/>
      <c r="F57" s="32"/>
      <c r="G57" s="33"/>
      <c r="H57" s="37"/>
      <c r="I57" s="39" t="s">
        <v>59</v>
      </c>
      <c r="J57" s="35" t="s">
        <v>60</v>
      </c>
      <c r="K57" s="73">
        <v>22</v>
      </c>
      <c r="L57" s="73">
        <v>150</v>
      </c>
      <c r="M57" s="73">
        <v>100</v>
      </c>
      <c r="N57" s="73">
        <v>97</v>
      </c>
      <c r="O57" s="73">
        <v>28</v>
      </c>
      <c r="P57" s="73">
        <v>35</v>
      </c>
      <c r="Q57" s="73">
        <v>50</v>
      </c>
      <c r="R57" s="73">
        <v>44</v>
      </c>
      <c r="S57" s="73">
        <v>80</v>
      </c>
      <c r="T57" s="73">
        <v>700</v>
      </c>
      <c r="U57" s="73">
        <v>220</v>
      </c>
      <c r="V57" s="76">
        <v>90</v>
      </c>
      <c r="W57" s="73">
        <v>13.7</v>
      </c>
      <c r="X57" s="73">
        <v>16</v>
      </c>
      <c r="Y57" s="73">
        <v>10</v>
      </c>
      <c r="Z57" s="73">
        <v>26.6</v>
      </c>
      <c r="AA57" s="73">
        <v>6.6</v>
      </c>
      <c r="AB57" s="73">
        <v>50</v>
      </c>
      <c r="AC57" s="73">
        <v>36</v>
      </c>
      <c r="AD57" s="73">
        <v>47.5</v>
      </c>
      <c r="AE57" s="73">
        <v>300</v>
      </c>
      <c r="AF57" s="73">
        <v>13.3</v>
      </c>
      <c r="AG57" s="73">
        <v>1705</v>
      </c>
      <c r="AH57" s="73">
        <v>2035</v>
      </c>
      <c r="AI57" s="29">
        <v>1500</v>
      </c>
      <c r="AJ57" s="73">
        <v>1200</v>
      </c>
      <c r="AK57" s="86">
        <v>1125</v>
      </c>
      <c r="AL57" s="37">
        <v>1200</v>
      </c>
      <c r="AM57" s="86">
        <v>1100</v>
      </c>
      <c r="AN57" s="86">
        <v>1560</v>
      </c>
      <c r="AO57" s="86">
        <v>2160</v>
      </c>
      <c r="AP57" s="86">
        <v>1200</v>
      </c>
      <c r="BA57" s="38"/>
    </row>
    <row r="58" spans="2:53" s="36" customFormat="1" x14ac:dyDescent="0.3">
      <c r="B58" s="29"/>
      <c r="C58" s="30"/>
      <c r="D58" s="31"/>
      <c r="E58" s="32"/>
      <c r="F58" s="32"/>
      <c r="G58" s="33"/>
      <c r="H58" s="37"/>
      <c r="I58" s="39" t="s">
        <v>61</v>
      </c>
      <c r="J58" s="35" t="s">
        <v>60</v>
      </c>
      <c r="K58" s="73">
        <v>32</v>
      </c>
      <c r="L58" s="73">
        <v>200</v>
      </c>
      <c r="M58" s="73">
        <v>140</v>
      </c>
      <c r="N58" s="73">
        <v>100</v>
      </c>
      <c r="O58" s="73">
        <v>35</v>
      </c>
      <c r="P58" s="73">
        <v>45</v>
      </c>
      <c r="Q58" s="73">
        <v>80</v>
      </c>
      <c r="R58" s="73">
        <v>104</v>
      </c>
      <c r="S58" s="73">
        <v>100</v>
      </c>
      <c r="T58" s="73">
        <v>1400</v>
      </c>
      <c r="U58" s="73">
        <v>430</v>
      </c>
      <c r="V58" s="76">
        <v>367</v>
      </c>
      <c r="W58" s="73">
        <v>18.59</v>
      </c>
      <c r="X58" s="73">
        <v>21.6</v>
      </c>
      <c r="Y58" s="73">
        <v>18.8</v>
      </c>
      <c r="Z58" s="73">
        <v>46.55</v>
      </c>
      <c r="AA58" s="73">
        <v>11.88</v>
      </c>
      <c r="AB58" s="73">
        <v>62.5</v>
      </c>
      <c r="AC58" s="73">
        <v>62.59</v>
      </c>
      <c r="AD58" s="73">
        <v>59.37</v>
      </c>
      <c r="AE58" s="73">
        <v>480</v>
      </c>
      <c r="AF58" s="73">
        <v>16.625</v>
      </c>
      <c r="AG58" s="73">
        <v>3000</v>
      </c>
      <c r="AH58" s="73">
        <v>3500</v>
      </c>
      <c r="AI58" s="29">
        <v>2475</v>
      </c>
      <c r="AJ58" s="73">
        <v>1980</v>
      </c>
      <c r="AK58" s="86">
        <v>1912</v>
      </c>
      <c r="AL58" s="37">
        <v>2040</v>
      </c>
      <c r="AM58" s="86">
        <v>1815</v>
      </c>
      <c r="AN58" s="86">
        <v>2652</v>
      </c>
      <c r="AO58" s="86">
        <v>3456</v>
      </c>
      <c r="AP58" s="86">
        <v>2076</v>
      </c>
      <c r="BA58" s="38"/>
    </row>
    <row r="59" spans="2:53" s="36" customFormat="1" x14ac:dyDescent="0.3">
      <c r="B59" s="29"/>
      <c r="C59" s="30"/>
      <c r="D59" s="31"/>
      <c r="E59" s="32"/>
      <c r="F59" s="32"/>
      <c r="G59" s="33"/>
      <c r="H59" s="37"/>
      <c r="I59" s="39" t="s">
        <v>356</v>
      </c>
      <c r="J59" s="35"/>
      <c r="K59" s="29">
        <f>K57*1000/K31</f>
        <v>0.91666666666666663</v>
      </c>
      <c r="L59" s="29">
        <f t="shared" ref="L59:AP59" si="6">L57*1000/L31</f>
        <v>0.83333333333333337</v>
      </c>
      <c r="M59" s="29">
        <f t="shared" si="6"/>
        <v>0.90909090909090906</v>
      </c>
      <c r="N59" s="29">
        <f t="shared" si="6"/>
        <v>0.80833333333333335</v>
      </c>
      <c r="O59" s="29">
        <f t="shared" si="6"/>
        <v>0.93333333333333335</v>
      </c>
      <c r="P59" s="29">
        <f t="shared" si="6"/>
        <v>0.77777777777777779</v>
      </c>
      <c r="Q59" s="29">
        <f t="shared" si="6"/>
        <v>1.25</v>
      </c>
      <c r="R59" s="29">
        <f t="shared" si="6"/>
        <v>0.88</v>
      </c>
      <c r="S59" s="29">
        <f t="shared" si="6"/>
        <v>1</v>
      </c>
      <c r="T59" s="29">
        <f t="shared" si="6"/>
        <v>1.1666666666666667</v>
      </c>
      <c r="U59" s="29">
        <f t="shared" si="6"/>
        <v>1.5714285714285714</v>
      </c>
      <c r="V59" s="29">
        <f t="shared" si="6"/>
        <v>0.9</v>
      </c>
      <c r="W59" s="29">
        <f t="shared" si="6"/>
        <v>2.0508982035928143</v>
      </c>
      <c r="X59" s="29">
        <f t="shared" si="6"/>
        <v>1.4114326040931546</v>
      </c>
      <c r="Y59" s="29">
        <f t="shared" si="6"/>
        <v>2.0584602717167559</v>
      </c>
      <c r="Z59" s="29">
        <f t="shared" si="6"/>
        <v>1.7290691627665107</v>
      </c>
      <c r="AA59" s="29">
        <f t="shared" si="6"/>
        <v>1.4556682840758712</v>
      </c>
      <c r="AB59" s="29">
        <f t="shared" si="6"/>
        <v>2.4701116490465367</v>
      </c>
      <c r="AC59" s="29">
        <f t="shared" si="6"/>
        <v>2.1741756250754922</v>
      </c>
      <c r="AD59" s="29">
        <f t="shared" si="6"/>
        <v>0.3666424811275607</v>
      </c>
      <c r="AE59" s="29">
        <f t="shared" si="6"/>
        <v>3.5285815102328866</v>
      </c>
      <c r="AF59" s="29">
        <f t="shared" si="6"/>
        <v>2.0534197931140961</v>
      </c>
      <c r="AG59" s="29">
        <f t="shared" si="6"/>
        <v>42.098765432098766</v>
      </c>
      <c r="AH59" s="29">
        <f t="shared" si="6"/>
        <v>29.751461988304094</v>
      </c>
      <c r="AI59" s="29">
        <f t="shared" si="6"/>
        <v>60</v>
      </c>
      <c r="AJ59" s="29">
        <f t="shared" si="6"/>
        <v>37.5</v>
      </c>
      <c r="AK59" s="29">
        <f t="shared" si="6"/>
        <v>22.5</v>
      </c>
      <c r="AL59" s="29">
        <f t="shared" si="6"/>
        <v>30</v>
      </c>
      <c r="AM59" s="29">
        <f t="shared" si="6"/>
        <v>44</v>
      </c>
      <c r="AN59" s="29">
        <f t="shared" si="6"/>
        <v>22.285714285714285</v>
      </c>
      <c r="AO59" s="29">
        <f t="shared" si="6"/>
        <v>31.304347826086957</v>
      </c>
      <c r="AP59" s="29">
        <f t="shared" si="6"/>
        <v>30</v>
      </c>
      <c r="BA59" s="38"/>
    </row>
    <row r="60" spans="2:53" s="36" customFormat="1" x14ac:dyDescent="0.3">
      <c r="B60" s="29"/>
      <c r="C60" s="30"/>
      <c r="D60" s="31"/>
      <c r="E60" s="32"/>
      <c r="F60" s="32"/>
      <c r="G60" s="33"/>
      <c r="H60" s="37"/>
      <c r="I60" s="40" t="s">
        <v>62</v>
      </c>
      <c r="J60" s="35"/>
      <c r="K60" s="29"/>
      <c r="L60" s="29"/>
      <c r="M60" s="29"/>
      <c r="N60" s="29"/>
      <c r="O60" s="29"/>
      <c r="P60" s="29"/>
      <c r="Q60" s="29"/>
      <c r="R60" s="29"/>
      <c r="S60" s="29"/>
      <c r="T60" s="29"/>
      <c r="U60" s="29"/>
      <c r="V60" s="34"/>
      <c r="W60" s="35"/>
      <c r="X60" s="35"/>
      <c r="Y60" s="35"/>
      <c r="Z60" s="35"/>
      <c r="AA60" s="35"/>
      <c r="AB60" s="35"/>
      <c r="AC60" s="29"/>
      <c r="AD60" s="29"/>
      <c r="AE60" s="29"/>
      <c r="AF60" s="29"/>
      <c r="AG60" s="29"/>
      <c r="AH60" s="29"/>
      <c r="AI60" s="29"/>
      <c r="AL60" s="37"/>
      <c r="BA60" s="38"/>
    </row>
    <row r="61" spans="2:53" s="36" customFormat="1" x14ac:dyDescent="0.3">
      <c r="B61" s="29"/>
      <c r="C61" s="30"/>
      <c r="D61" s="31"/>
      <c r="E61" s="32"/>
      <c r="F61" s="32"/>
      <c r="G61" s="33"/>
      <c r="H61" s="26" t="s">
        <v>63</v>
      </c>
      <c r="I61" s="39" t="s">
        <v>64</v>
      </c>
      <c r="J61" s="35" t="s">
        <v>27</v>
      </c>
      <c r="K61" s="73">
        <v>1</v>
      </c>
      <c r="L61" s="73">
        <v>1</v>
      </c>
      <c r="M61" s="73">
        <v>1</v>
      </c>
      <c r="N61" s="73">
        <v>1</v>
      </c>
      <c r="O61" s="73">
        <v>1</v>
      </c>
      <c r="P61" s="73">
        <v>1</v>
      </c>
      <c r="Q61" s="73">
        <v>1</v>
      </c>
      <c r="R61" s="73">
        <v>1</v>
      </c>
      <c r="S61" s="73">
        <v>1</v>
      </c>
      <c r="T61" s="73">
        <v>1</v>
      </c>
      <c r="U61" s="73">
        <v>1</v>
      </c>
      <c r="V61" s="76">
        <v>1</v>
      </c>
      <c r="W61" s="73">
        <v>1</v>
      </c>
      <c r="X61" s="73">
        <v>1</v>
      </c>
      <c r="Y61" s="73">
        <v>1</v>
      </c>
      <c r="Z61" s="73">
        <v>1</v>
      </c>
      <c r="AA61" s="73">
        <v>1</v>
      </c>
      <c r="AB61" s="73">
        <v>1</v>
      </c>
      <c r="AC61" s="73">
        <v>1</v>
      </c>
      <c r="AD61" s="73">
        <v>1</v>
      </c>
      <c r="AE61" s="73">
        <v>1</v>
      </c>
      <c r="AF61" s="73">
        <v>1</v>
      </c>
      <c r="AG61" s="73">
        <v>0</v>
      </c>
      <c r="AH61" s="73">
        <v>0</v>
      </c>
      <c r="AI61" s="29">
        <v>1</v>
      </c>
      <c r="AJ61" s="73">
        <v>0</v>
      </c>
      <c r="AK61" s="86">
        <v>1</v>
      </c>
      <c r="AL61" s="37">
        <v>1</v>
      </c>
      <c r="AM61" s="86">
        <v>1</v>
      </c>
      <c r="AN61" s="86">
        <v>1</v>
      </c>
      <c r="AO61" s="86">
        <v>1</v>
      </c>
      <c r="AP61" s="86">
        <v>1</v>
      </c>
      <c r="BA61" s="38"/>
    </row>
    <row r="62" spans="2:53" s="36" customFormat="1" x14ac:dyDescent="0.3">
      <c r="B62" s="29"/>
      <c r="C62" s="30"/>
      <c r="D62" s="31"/>
      <c r="E62" s="32"/>
      <c r="F62" s="32"/>
      <c r="G62" s="33"/>
      <c r="H62" s="37"/>
      <c r="I62" s="39" t="s">
        <v>65</v>
      </c>
      <c r="J62" s="35" t="s">
        <v>66</v>
      </c>
      <c r="K62" s="73">
        <v>-99</v>
      </c>
      <c r="L62" s="73">
        <v>12</v>
      </c>
      <c r="M62" s="73">
        <v>2</v>
      </c>
      <c r="N62" s="73">
        <v>40</v>
      </c>
      <c r="O62" s="73">
        <v>20</v>
      </c>
      <c r="P62" s="73">
        <v>0</v>
      </c>
      <c r="Q62" s="73">
        <v>0</v>
      </c>
      <c r="R62" s="73">
        <v>22</v>
      </c>
      <c r="S62" s="73">
        <v>0</v>
      </c>
      <c r="T62" s="73">
        <v>4.2</v>
      </c>
      <c r="U62" s="73">
        <v>2.7</v>
      </c>
      <c r="V62" s="76">
        <v>0.6</v>
      </c>
      <c r="W62" s="75">
        <v>6.39</v>
      </c>
      <c r="X62" s="73">
        <v>0</v>
      </c>
      <c r="Y62" s="73">
        <v>0</v>
      </c>
      <c r="Z62" s="73">
        <v>0</v>
      </c>
      <c r="AA62" s="73">
        <v>36.82</v>
      </c>
      <c r="AB62" s="73">
        <v>0</v>
      </c>
      <c r="AC62" s="73">
        <v>0</v>
      </c>
      <c r="AD62" s="73">
        <v>36</v>
      </c>
      <c r="AE62" s="73">
        <v>0</v>
      </c>
      <c r="AF62" s="73">
        <v>0</v>
      </c>
      <c r="AG62" s="73">
        <v>0.5</v>
      </c>
      <c r="AH62" s="73">
        <v>1</v>
      </c>
      <c r="AI62" s="29">
        <v>0</v>
      </c>
      <c r="AJ62" s="73">
        <v>0</v>
      </c>
      <c r="AK62" s="86">
        <v>0</v>
      </c>
      <c r="AL62" s="37">
        <v>0</v>
      </c>
      <c r="AM62" s="86">
        <v>0</v>
      </c>
      <c r="AN62" s="86">
        <v>0</v>
      </c>
      <c r="AO62" s="86">
        <v>0</v>
      </c>
      <c r="AP62" s="86">
        <v>0</v>
      </c>
      <c r="BA62" s="38"/>
    </row>
    <row r="63" spans="2:53" s="36" customFormat="1" x14ac:dyDescent="0.3">
      <c r="B63" s="29"/>
      <c r="C63" s="30"/>
      <c r="D63" s="31"/>
      <c r="E63" s="32"/>
      <c r="F63" s="32"/>
      <c r="H63" s="37"/>
      <c r="I63" s="39" t="s">
        <v>67</v>
      </c>
      <c r="J63" s="35" t="s">
        <v>66</v>
      </c>
      <c r="K63" s="73">
        <v>-99</v>
      </c>
      <c r="L63" s="73">
        <v>1</v>
      </c>
      <c r="M63" s="73">
        <v>1.2</v>
      </c>
      <c r="N63" s="73">
        <v>3</v>
      </c>
      <c r="O63" s="73">
        <v>1</v>
      </c>
      <c r="P63" s="73">
        <v>6</v>
      </c>
      <c r="Q63" s="73">
        <v>0</v>
      </c>
      <c r="R63" s="73">
        <v>10</v>
      </c>
      <c r="S63" s="73">
        <v>8</v>
      </c>
      <c r="T63" s="73">
        <v>0.6</v>
      </c>
      <c r="U63" s="73">
        <v>1.6</v>
      </c>
      <c r="V63" s="76">
        <v>0</v>
      </c>
      <c r="W63" s="73">
        <v>0</v>
      </c>
      <c r="X63" s="73">
        <v>0</v>
      </c>
      <c r="Y63" s="73">
        <v>0</v>
      </c>
      <c r="Z63" s="73">
        <v>0</v>
      </c>
      <c r="AA63" s="73">
        <v>0</v>
      </c>
      <c r="AB63" s="73">
        <v>0</v>
      </c>
      <c r="AC63" s="73">
        <v>0</v>
      </c>
      <c r="AD63" s="73">
        <v>0</v>
      </c>
      <c r="AE63" s="73">
        <v>0</v>
      </c>
      <c r="AF63" s="73">
        <v>0</v>
      </c>
      <c r="AG63" s="73">
        <v>0</v>
      </c>
      <c r="AH63" s="73">
        <v>0</v>
      </c>
      <c r="AI63" s="29">
        <v>0</v>
      </c>
      <c r="AJ63" s="73">
        <v>0</v>
      </c>
      <c r="AK63" s="86">
        <v>0</v>
      </c>
      <c r="AL63" s="37">
        <v>0</v>
      </c>
      <c r="AM63" s="86">
        <v>0</v>
      </c>
      <c r="AN63" s="86">
        <v>0</v>
      </c>
      <c r="AO63" s="86">
        <v>0</v>
      </c>
      <c r="AP63" s="86">
        <v>0</v>
      </c>
      <c r="BA63" s="38"/>
    </row>
    <row r="64" spans="2:53" s="36" customFormat="1" x14ac:dyDescent="0.3">
      <c r="B64" s="29"/>
      <c r="C64" s="30"/>
      <c r="D64" s="31"/>
      <c r="E64" s="32"/>
      <c r="F64" s="32"/>
      <c r="H64" s="37"/>
      <c r="I64" s="24" t="s">
        <v>68</v>
      </c>
      <c r="J64" s="35" t="s">
        <v>69</v>
      </c>
      <c r="K64" s="73">
        <v>50</v>
      </c>
      <c r="L64" s="73">
        <v>25</v>
      </c>
      <c r="M64" s="73">
        <v>120</v>
      </c>
      <c r="N64" s="73">
        <v>110</v>
      </c>
      <c r="O64" s="73">
        <v>0</v>
      </c>
      <c r="P64" s="73">
        <v>100</v>
      </c>
      <c r="Q64" s="73">
        <v>150</v>
      </c>
      <c r="R64" s="73">
        <v>0</v>
      </c>
      <c r="S64" s="73">
        <v>90</v>
      </c>
      <c r="T64" s="73">
        <v>9.5</v>
      </c>
      <c r="U64" s="73">
        <v>78</v>
      </c>
      <c r="V64" s="76">
        <v>30</v>
      </c>
      <c r="W64" s="75">
        <v>74.290000000000006</v>
      </c>
      <c r="X64" s="75">
        <v>360</v>
      </c>
      <c r="Y64" s="75">
        <v>106</v>
      </c>
      <c r="Z64" s="73">
        <v>188</v>
      </c>
      <c r="AA64" s="73">
        <v>0</v>
      </c>
      <c r="AB64" s="73">
        <v>160</v>
      </c>
      <c r="AC64" s="73">
        <v>80</v>
      </c>
      <c r="AD64" s="73">
        <v>0</v>
      </c>
      <c r="AE64" s="73">
        <v>70</v>
      </c>
      <c r="AF64" s="73">
        <v>165</v>
      </c>
      <c r="AG64" s="73">
        <v>0</v>
      </c>
      <c r="AH64" s="73">
        <v>0</v>
      </c>
      <c r="AI64" s="29">
        <f>(100+130)/2</f>
        <v>115</v>
      </c>
      <c r="AJ64" s="73">
        <v>0</v>
      </c>
      <c r="AK64" s="86">
        <v>75</v>
      </c>
      <c r="AL64" s="37">
        <v>50</v>
      </c>
      <c r="AM64" s="86">
        <v>75</v>
      </c>
      <c r="AN64" s="86">
        <v>80</v>
      </c>
      <c r="AO64" s="86">
        <v>100</v>
      </c>
      <c r="AP64" s="86">
        <v>70</v>
      </c>
      <c r="BA64" s="38"/>
    </row>
    <row r="65" spans="2:53" s="36" customFormat="1" x14ac:dyDescent="0.3">
      <c r="B65" s="29"/>
      <c r="C65" s="30"/>
      <c r="D65" s="31"/>
      <c r="E65" s="32"/>
      <c r="F65" s="32"/>
      <c r="H65" s="37"/>
      <c r="I65" s="24"/>
      <c r="J65" s="35"/>
      <c r="K65" s="29"/>
      <c r="L65" s="29"/>
      <c r="M65" s="29"/>
      <c r="N65" s="29"/>
      <c r="O65" s="29"/>
      <c r="P65" s="29"/>
      <c r="Q65" s="29"/>
      <c r="R65" s="29"/>
      <c r="S65" s="29"/>
      <c r="T65" s="29"/>
      <c r="U65" s="29"/>
      <c r="V65" s="34"/>
      <c r="W65" s="35"/>
      <c r="X65" s="35"/>
      <c r="Y65" s="35"/>
      <c r="Z65" s="35"/>
      <c r="AA65" s="35"/>
      <c r="AB65" s="35"/>
      <c r="AC65" s="29"/>
      <c r="AD65" s="29"/>
      <c r="AE65" s="29"/>
      <c r="AF65" s="29"/>
      <c r="AG65" s="29"/>
      <c r="AH65" s="29"/>
      <c r="AI65" s="29"/>
      <c r="AL65" s="37"/>
      <c r="BA65" s="38"/>
    </row>
    <row r="66" spans="2:53" s="36" customFormat="1" x14ac:dyDescent="0.3">
      <c r="B66" s="29"/>
      <c r="C66" s="30"/>
      <c r="D66" s="31"/>
      <c r="E66" s="32"/>
      <c r="F66" s="32"/>
      <c r="H66" s="37"/>
      <c r="I66" s="24"/>
      <c r="J66" s="35"/>
      <c r="K66" s="29"/>
      <c r="L66" s="29"/>
      <c r="M66" s="41"/>
      <c r="N66" s="29"/>
      <c r="O66" s="29"/>
      <c r="P66" s="29"/>
      <c r="Q66" s="41"/>
      <c r="R66" s="41"/>
      <c r="S66" s="41"/>
      <c r="T66" s="29"/>
      <c r="U66" s="29"/>
      <c r="V66" s="34"/>
      <c r="W66" s="35"/>
      <c r="X66" s="35"/>
      <c r="Y66" s="35"/>
      <c r="Z66" s="35"/>
      <c r="AA66" s="35"/>
      <c r="AB66" s="35"/>
      <c r="AC66" s="29"/>
      <c r="AD66" s="29"/>
      <c r="AE66" s="29"/>
      <c r="AF66" s="29"/>
      <c r="AG66" s="29"/>
      <c r="AH66" s="29"/>
      <c r="AI66" s="29"/>
      <c r="AL66" s="37"/>
      <c r="AM66" s="42"/>
      <c r="AQ66" s="42"/>
      <c r="AU66" s="42"/>
      <c r="AY66" s="42"/>
      <c r="BA66" s="38"/>
    </row>
    <row r="67" spans="2:53" s="36" customFormat="1" x14ac:dyDescent="0.3">
      <c r="B67" s="29"/>
      <c r="C67" s="30"/>
      <c r="D67" s="31"/>
      <c r="E67" s="32"/>
      <c r="F67" s="32"/>
      <c r="H67" s="37"/>
      <c r="I67" s="24"/>
      <c r="J67" s="35"/>
      <c r="K67" s="29"/>
      <c r="L67" s="29"/>
      <c r="M67" s="29"/>
      <c r="N67" s="29"/>
      <c r="O67" s="29"/>
      <c r="P67" s="43"/>
      <c r="Q67" s="44"/>
      <c r="R67" s="44"/>
      <c r="S67" s="44"/>
      <c r="T67" s="29"/>
      <c r="U67" s="29"/>
      <c r="V67" s="34"/>
      <c r="W67" s="35"/>
      <c r="X67" s="35"/>
      <c r="Y67" s="35"/>
      <c r="Z67" s="35"/>
      <c r="AA67" s="35"/>
      <c r="AB67" s="35"/>
      <c r="AC67" s="29"/>
      <c r="AD67" s="29"/>
      <c r="AE67" s="29"/>
      <c r="AF67" s="29"/>
      <c r="AG67" s="29"/>
      <c r="AH67" s="29"/>
      <c r="AI67" s="29"/>
      <c r="AL67" s="37"/>
      <c r="BA67" s="38"/>
    </row>
    <row r="68" spans="2:53" s="36" customFormat="1" x14ac:dyDescent="0.3">
      <c r="B68" s="29"/>
      <c r="C68" s="30"/>
      <c r="D68" s="31"/>
      <c r="E68" s="32"/>
      <c r="F68" s="32"/>
      <c r="H68" s="37"/>
      <c r="I68" s="22" t="s">
        <v>70</v>
      </c>
      <c r="J68" s="35"/>
      <c r="K68" s="29"/>
      <c r="L68" s="29"/>
      <c r="M68" s="29"/>
      <c r="N68" s="29"/>
      <c r="O68" s="29"/>
      <c r="P68" s="29"/>
      <c r="Q68" s="29"/>
      <c r="R68" s="29"/>
      <c r="S68" s="29"/>
      <c r="T68" s="29"/>
      <c r="U68" s="29"/>
      <c r="V68" s="34"/>
      <c r="W68" s="35"/>
      <c r="X68" s="35"/>
      <c r="Y68" s="35"/>
      <c r="Z68" s="35"/>
      <c r="AA68" s="35"/>
      <c r="AB68" s="35"/>
      <c r="AC68" s="29"/>
      <c r="AD68" s="29"/>
      <c r="AE68" s="29"/>
      <c r="AF68" s="29"/>
      <c r="AG68" s="29"/>
      <c r="AH68" s="29"/>
      <c r="AI68" s="29"/>
      <c r="AL68" s="37"/>
      <c r="BA68" s="38"/>
    </row>
    <row r="69" spans="2:53" s="36" customFormat="1" x14ac:dyDescent="0.3">
      <c r="B69" s="29"/>
      <c r="C69" s="30"/>
      <c r="D69" s="31"/>
      <c r="E69" s="32"/>
      <c r="F69" s="32"/>
      <c r="H69" s="37"/>
      <c r="I69" s="24" t="s">
        <v>71</v>
      </c>
      <c r="J69" s="35" t="s">
        <v>56</v>
      </c>
      <c r="K69" s="29">
        <v>-99</v>
      </c>
      <c r="L69" s="29">
        <v>-99</v>
      </c>
      <c r="M69" s="29">
        <v>-99</v>
      </c>
      <c r="N69" s="29">
        <v>-99</v>
      </c>
      <c r="O69" s="29">
        <v>-99</v>
      </c>
      <c r="P69" s="29">
        <v>-99</v>
      </c>
      <c r="Q69" s="29">
        <v>-99</v>
      </c>
      <c r="R69" s="29">
        <v>0.48</v>
      </c>
      <c r="S69" s="29">
        <v>0</v>
      </c>
      <c r="T69" s="29">
        <v>82</v>
      </c>
      <c r="U69" s="29">
        <v>81</v>
      </c>
      <c r="V69" s="34">
        <v>84</v>
      </c>
      <c r="W69" s="35">
        <v>0</v>
      </c>
      <c r="X69" s="35">
        <v>0</v>
      </c>
      <c r="Y69" s="35">
        <v>0.25</v>
      </c>
      <c r="Z69" s="35">
        <v>1</v>
      </c>
      <c r="AA69" s="35">
        <v>0</v>
      </c>
      <c r="AB69" s="35">
        <v>0</v>
      </c>
      <c r="AC69" s="29">
        <v>1</v>
      </c>
      <c r="AD69" s="29">
        <v>0.7</v>
      </c>
      <c r="AE69" s="29">
        <v>0</v>
      </c>
      <c r="AF69" s="29">
        <v>0</v>
      </c>
      <c r="AG69" s="29">
        <v>0</v>
      </c>
      <c r="AH69" s="29">
        <v>0</v>
      </c>
      <c r="AI69" s="29">
        <v>0</v>
      </c>
      <c r="AJ69" s="29">
        <v>0</v>
      </c>
      <c r="AK69" s="29">
        <v>0</v>
      </c>
      <c r="AL69" s="37">
        <v>0</v>
      </c>
      <c r="AM69" s="29">
        <v>0</v>
      </c>
      <c r="AN69" s="29">
        <v>0</v>
      </c>
      <c r="AO69" s="29">
        <v>0</v>
      </c>
      <c r="AP69" s="29">
        <v>0</v>
      </c>
      <c r="BA69" s="38"/>
    </row>
    <row r="70" spans="2:53" s="36" customFormat="1" x14ac:dyDescent="0.3">
      <c r="B70" s="29"/>
      <c r="C70" s="30"/>
      <c r="D70" s="31"/>
      <c r="E70" s="32"/>
      <c r="F70" s="32"/>
      <c r="H70" s="37"/>
      <c r="I70" s="24" t="s">
        <v>72</v>
      </c>
      <c r="J70" s="35" t="s">
        <v>56</v>
      </c>
      <c r="K70" s="29">
        <v>1</v>
      </c>
      <c r="L70" s="29">
        <v>1</v>
      </c>
      <c r="M70" s="29">
        <v>1</v>
      </c>
      <c r="N70" s="29">
        <v>1</v>
      </c>
      <c r="O70" s="29">
        <v>1</v>
      </c>
      <c r="P70" s="29">
        <v>1</v>
      </c>
      <c r="Q70" s="29">
        <v>1</v>
      </c>
      <c r="R70" s="29">
        <v>0.52</v>
      </c>
      <c r="S70" s="29">
        <v>1</v>
      </c>
      <c r="T70" s="44">
        <v>18</v>
      </c>
      <c r="U70" s="29">
        <v>19</v>
      </c>
      <c r="V70" s="34">
        <v>16</v>
      </c>
      <c r="W70" s="35">
        <v>100</v>
      </c>
      <c r="X70" s="35">
        <v>1</v>
      </c>
      <c r="Y70" s="35">
        <v>0.75</v>
      </c>
      <c r="Z70" s="35">
        <v>0</v>
      </c>
      <c r="AA70" s="35">
        <v>1</v>
      </c>
      <c r="AB70" s="35">
        <v>1</v>
      </c>
      <c r="AC70" s="29">
        <v>0</v>
      </c>
      <c r="AD70" s="29">
        <v>0.3</v>
      </c>
      <c r="AE70" s="29">
        <v>1</v>
      </c>
      <c r="AF70" s="29">
        <v>1</v>
      </c>
      <c r="AG70" s="29">
        <v>1</v>
      </c>
      <c r="AH70" s="29">
        <v>1</v>
      </c>
      <c r="AI70" s="29">
        <v>1</v>
      </c>
      <c r="AJ70" s="29">
        <v>1</v>
      </c>
      <c r="AK70" s="29">
        <v>1</v>
      </c>
      <c r="AL70" s="37">
        <v>1</v>
      </c>
      <c r="AM70" s="29">
        <v>1</v>
      </c>
      <c r="AN70" s="29">
        <v>1</v>
      </c>
      <c r="AO70" s="29">
        <v>1</v>
      </c>
      <c r="AP70" s="29">
        <v>1</v>
      </c>
      <c r="BA70" s="38"/>
    </row>
    <row r="71" spans="2:53" s="36" customFormat="1" x14ac:dyDescent="0.3">
      <c r="B71" s="29"/>
      <c r="C71" s="30"/>
      <c r="D71" s="31"/>
      <c r="E71" s="32"/>
      <c r="F71" s="32"/>
      <c r="I71" s="24" t="s">
        <v>73</v>
      </c>
      <c r="J71" s="35" t="s">
        <v>74</v>
      </c>
      <c r="K71" s="45" t="s">
        <v>141</v>
      </c>
      <c r="L71" s="45" t="s">
        <v>141</v>
      </c>
      <c r="M71" s="45" t="s">
        <v>158</v>
      </c>
      <c r="N71" s="45" t="s">
        <v>158</v>
      </c>
      <c r="O71" s="29" t="s">
        <v>167</v>
      </c>
      <c r="P71" s="29" t="s">
        <v>167</v>
      </c>
      <c r="Q71" s="45" t="s">
        <v>174</v>
      </c>
      <c r="R71" s="45" t="s">
        <v>174</v>
      </c>
      <c r="S71" s="45" t="s">
        <v>174</v>
      </c>
      <c r="T71" s="45" t="s">
        <v>184</v>
      </c>
      <c r="U71" s="45" t="s">
        <v>184</v>
      </c>
      <c r="V71" s="34" t="s">
        <v>196</v>
      </c>
      <c r="W71" s="35" t="s">
        <v>207</v>
      </c>
      <c r="X71" s="35" t="s">
        <v>207</v>
      </c>
      <c r="Y71" s="35" t="s">
        <v>210</v>
      </c>
      <c r="Z71" s="35"/>
      <c r="AA71" s="35" t="s">
        <v>216</v>
      </c>
      <c r="AB71" s="35" t="s">
        <v>221</v>
      </c>
      <c r="AC71" s="29"/>
      <c r="AD71" s="29" t="s">
        <v>75</v>
      </c>
      <c r="AE71" s="29" t="s">
        <v>228</v>
      </c>
      <c r="AF71" s="29" t="s">
        <v>230</v>
      </c>
      <c r="AG71" s="29" t="s">
        <v>235</v>
      </c>
      <c r="AH71" s="29" t="s">
        <v>235</v>
      </c>
      <c r="AI71" s="29" t="s">
        <v>296</v>
      </c>
      <c r="AJ71" s="29" t="s">
        <v>301</v>
      </c>
      <c r="AK71" s="29" t="s">
        <v>309</v>
      </c>
      <c r="AL71" s="37" t="s">
        <v>301</v>
      </c>
      <c r="AM71" s="29" t="s">
        <v>335</v>
      </c>
      <c r="AN71" s="29" t="s">
        <v>340</v>
      </c>
      <c r="AO71" s="29" t="s">
        <v>330</v>
      </c>
      <c r="AP71" s="29" t="s">
        <v>330</v>
      </c>
      <c r="BA71" s="38"/>
    </row>
    <row r="72" spans="2:53" s="36" customFormat="1" x14ac:dyDescent="0.3">
      <c r="B72" s="29"/>
      <c r="C72" s="30"/>
      <c r="D72" s="31"/>
      <c r="E72" s="32"/>
      <c r="F72" s="32"/>
      <c r="I72" s="37"/>
      <c r="J72" s="35"/>
      <c r="K72" s="29"/>
      <c r="L72" s="29"/>
      <c r="M72" s="29"/>
      <c r="N72" s="29"/>
      <c r="O72" s="29"/>
      <c r="P72" s="29"/>
      <c r="Q72" s="29"/>
      <c r="R72" s="29"/>
      <c r="S72" s="29"/>
      <c r="T72" s="44"/>
      <c r="U72" s="44"/>
      <c r="V72" s="34"/>
      <c r="W72" s="35"/>
      <c r="X72" s="35"/>
      <c r="Y72" s="35"/>
      <c r="Z72" s="35"/>
      <c r="AA72" s="35"/>
      <c r="AB72" s="35"/>
      <c r="AC72" s="29"/>
      <c r="AD72" s="29"/>
      <c r="AE72" s="29"/>
      <c r="AF72" s="29"/>
      <c r="AG72" s="29"/>
      <c r="AH72" s="29"/>
      <c r="AI72" s="29"/>
      <c r="AL72" s="37"/>
      <c r="BA72" s="38"/>
    </row>
    <row r="73" spans="2:53" s="36" customFormat="1" x14ac:dyDescent="0.3">
      <c r="B73" s="29"/>
      <c r="C73" s="30"/>
      <c r="D73" s="31"/>
      <c r="E73" s="32"/>
      <c r="F73" s="32"/>
      <c r="I73" s="46" t="s">
        <v>279</v>
      </c>
      <c r="J73" s="35"/>
      <c r="K73" s="29"/>
      <c r="L73" s="29"/>
      <c r="M73" s="29"/>
      <c r="N73" s="29"/>
      <c r="O73" s="29"/>
      <c r="P73" s="29"/>
      <c r="Q73" s="29"/>
      <c r="R73" s="29"/>
      <c r="S73" s="29"/>
      <c r="T73" s="44"/>
      <c r="U73" s="44"/>
      <c r="V73" s="34"/>
      <c r="W73" s="35"/>
      <c r="X73" s="35"/>
      <c r="Y73" s="35"/>
      <c r="Z73" s="35"/>
      <c r="AA73" s="35"/>
      <c r="AB73" s="35"/>
      <c r="AC73" s="29"/>
      <c r="AD73" s="29"/>
      <c r="AE73" s="29"/>
      <c r="AF73" s="29"/>
      <c r="AG73" s="29"/>
      <c r="AH73" s="29"/>
      <c r="AI73" s="29"/>
      <c r="AL73" s="37"/>
      <c r="BA73" s="38"/>
    </row>
    <row r="74" spans="2:53" s="36" customFormat="1" x14ac:dyDescent="0.3">
      <c r="B74" s="29"/>
      <c r="C74" s="30"/>
      <c r="D74" s="31"/>
      <c r="E74" s="32"/>
      <c r="F74" s="32"/>
      <c r="I74" s="37" t="s">
        <v>280</v>
      </c>
      <c r="J74" s="35" t="s">
        <v>274</v>
      </c>
      <c r="K74" s="29"/>
      <c r="L74" s="29"/>
      <c r="M74" s="29"/>
      <c r="N74" s="29"/>
      <c r="O74" s="29"/>
      <c r="P74" s="29"/>
      <c r="Q74" s="29"/>
      <c r="R74" s="29">
        <v>50</v>
      </c>
      <c r="S74" s="29"/>
      <c r="T74" s="44">
        <v>1100</v>
      </c>
      <c r="U74" s="44">
        <v>300</v>
      </c>
      <c r="V74" s="34">
        <v>310</v>
      </c>
      <c r="W74" s="35"/>
      <c r="X74" s="35"/>
      <c r="Y74" s="35"/>
      <c r="Z74" s="35"/>
      <c r="AA74" s="35"/>
      <c r="AB74" s="35"/>
      <c r="AC74" s="29">
        <f>AC$58*0.2</f>
        <v>12.518000000000001</v>
      </c>
      <c r="AD74" s="29"/>
      <c r="AE74" s="29"/>
      <c r="AF74" s="29"/>
      <c r="AG74" s="29"/>
      <c r="AH74" s="29"/>
      <c r="AI74" s="29"/>
      <c r="AL74" s="37"/>
      <c r="BA74" s="38"/>
    </row>
    <row r="75" spans="2:53" s="36" customFormat="1" x14ac:dyDescent="0.3">
      <c r="B75" s="29"/>
      <c r="C75" s="30"/>
      <c r="D75" s="31"/>
      <c r="E75" s="32"/>
      <c r="F75" s="32"/>
      <c r="I75" s="37" t="s">
        <v>281</v>
      </c>
      <c r="J75" s="35" t="s">
        <v>274</v>
      </c>
      <c r="K75" s="29"/>
      <c r="L75" s="29"/>
      <c r="M75" s="29"/>
      <c r="N75" s="29"/>
      <c r="O75" s="29"/>
      <c r="P75" s="29"/>
      <c r="Q75" s="29"/>
      <c r="R75" s="29"/>
      <c r="S75" s="29"/>
      <c r="T75" s="44">
        <v>50</v>
      </c>
      <c r="U75" s="44">
        <v>50</v>
      </c>
      <c r="V75" s="34"/>
      <c r="W75" s="35"/>
      <c r="X75" s="35"/>
      <c r="Y75" s="35"/>
      <c r="Z75" s="35"/>
      <c r="AA75" s="35"/>
      <c r="AB75" s="35"/>
      <c r="AC75" s="29"/>
      <c r="AD75" s="29"/>
      <c r="AE75" s="29"/>
      <c r="AF75" s="29"/>
      <c r="AG75" s="29"/>
      <c r="AH75" s="29"/>
      <c r="AI75" s="29"/>
      <c r="AL75" s="37"/>
      <c r="BA75" s="38"/>
    </row>
    <row r="76" spans="2:53" s="36" customFormat="1" x14ac:dyDescent="0.3">
      <c r="B76" s="29"/>
      <c r="C76" s="30"/>
      <c r="D76" s="31"/>
      <c r="E76" s="32"/>
      <c r="F76" s="32"/>
      <c r="I76" s="37" t="s">
        <v>282</v>
      </c>
      <c r="J76" s="35" t="s">
        <v>274</v>
      </c>
      <c r="K76" s="29"/>
      <c r="L76" s="29"/>
      <c r="M76" s="29"/>
      <c r="N76" s="29"/>
      <c r="O76" s="29"/>
      <c r="P76" s="29"/>
      <c r="Q76" s="29"/>
      <c r="R76" s="29"/>
      <c r="S76" s="29"/>
      <c r="T76" s="44"/>
      <c r="U76" s="44"/>
      <c r="V76" s="34"/>
      <c r="W76" s="35"/>
      <c r="X76" s="35"/>
      <c r="Y76" s="35">
        <f>Y$69*Y$58*0.1</f>
        <v>0.47000000000000003</v>
      </c>
      <c r="Z76" s="35"/>
      <c r="AA76" s="35"/>
      <c r="AB76" s="35"/>
      <c r="AC76" s="29"/>
      <c r="AD76" s="29"/>
      <c r="AE76" s="29"/>
      <c r="AF76" s="29"/>
      <c r="AG76" s="29"/>
      <c r="AH76" s="29"/>
      <c r="AI76" s="29"/>
      <c r="AL76" s="37"/>
      <c r="BA76" s="38"/>
    </row>
    <row r="77" spans="2:53" s="36" customFormat="1" x14ac:dyDescent="0.3">
      <c r="B77" s="29"/>
      <c r="C77" s="30"/>
      <c r="D77" s="31"/>
      <c r="E77" s="32"/>
      <c r="F77" s="32"/>
      <c r="I77" s="37" t="s">
        <v>283</v>
      </c>
      <c r="J77" s="35" t="s">
        <v>274</v>
      </c>
      <c r="K77" s="29"/>
      <c r="L77" s="29"/>
      <c r="M77" s="29"/>
      <c r="N77" s="29"/>
      <c r="O77" s="29"/>
      <c r="P77" s="29"/>
      <c r="Q77" s="29"/>
      <c r="R77" s="29"/>
      <c r="S77" s="29"/>
      <c r="T77" s="44"/>
      <c r="U77" s="44"/>
      <c r="V77" s="34"/>
      <c r="W77" s="35"/>
      <c r="X77" s="35"/>
      <c r="Y77" s="35">
        <f>Y$69*Y$58*0.39</f>
        <v>1.8330000000000002</v>
      </c>
      <c r="Z77" s="35"/>
      <c r="AA77" s="35"/>
      <c r="AB77" s="35"/>
      <c r="AC77" s="29">
        <f>AC$58*0.2</f>
        <v>12.518000000000001</v>
      </c>
      <c r="AD77" s="29">
        <f>AD$58*AD$69*0.55</f>
        <v>22.85745</v>
      </c>
      <c r="AE77" s="29"/>
      <c r="AF77" s="29"/>
      <c r="AG77" s="29"/>
      <c r="AH77" s="29"/>
      <c r="AI77" s="29"/>
      <c r="AL77" s="37"/>
      <c r="BA77" s="38"/>
    </row>
    <row r="78" spans="2:53" s="36" customFormat="1" x14ac:dyDescent="0.3">
      <c r="B78" s="29"/>
      <c r="C78" s="30"/>
      <c r="D78" s="31"/>
      <c r="E78" s="32"/>
      <c r="F78" s="32"/>
      <c r="I78" s="37" t="s">
        <v>284</v>
      </c>
      <c r="J78" s="35" t="s">
        <v>274</v>
      </c>
      <c r="K78" s="29"/>
      <c r="L78" s="29"/>
      <c r="M78" s="29"/>
      <c r="N78" s="29"/>
      <c r="O78" s="29"/>
      <c r="P78" s="29"/>
      <c r="Q78" s="29"/>
      <c r="R78" s="29"/>
      <c r="S78" s="29"/>
      <c r="T78" s="44"/>
      <c r="U78" s="44"/>
      <c r="V78" s="34"/>
      <c r="W78" s="35"/>
      <c r="X78" s="35"/>
      <c r="Y78" s="35">
        <f>Y$69*Y$58*0.2</f>
        <v>0.94000000000000006</v>
      </c>
      <c r="Z78" s="35"/>
      <c r="AA78" s="35"/>
      <c r="AB78" s="35"/>
      <c r="AC78" s="29">
        <f>AC$58*0.148</f>
        <v>9.2633200000000002</v>
      </c>
      <c r="AD78" s="29">
        <f>AD$58*AD$69*0.2</f>
        <v>8.3117999999999999</v>
      </c>
      <c r="AE78" s="29"/>
      <c r="AF78" s="29"/>
      <c r="AG78" s="29"/>
      <c r="AH78" s="29"/>
      <c r="AI78" s="29"/>
      <c r="AL78" s="37"/>
      <c r="BA78" s="38"/>
    </row>
    <row r="79" spans="2:53" s="36" customFormat="1" x14ac:dyDescent="0.3">
      <c r="B79" s="29"/>
      <c r="C79" s="30"/>
      <c r="D79" s="31"/>
      <c r="E79" s="32"/>
      <c r="F79" s="32"/>
      <c r="I79" s="37" t="s">
        <v>285</v>
      </c>
      <c r="J79" s="35" t="s">
        <v>274</v>
      </c>
      <c r="K79" s="29"/>
      <c r="L79" s="29"/>
      <c r="M79" s="29"/>
      <c r="N79" s="29"/>
      <c r="O79" s="29"/>
      <c r="P79" s="29"/>
      <c r="Q79" s="29"/>
      <c r="R79" s="29"/>
      <c r="S79" s="29"/>
      <c r="T79" s="44"/>
      <c r="U79" s="44"/>
      <c r="V79" s="34"/>
      <c r="W79" s="35"/>
      <c r="X79" s="35"/>
      <c r="Y79" s="35">
        <f t="shared" ref="Y79:Y80" si="7">Y$69*Y$58*0.1</f>
        <v>0.47000000000000003</v>
      </c>
      <c r="Z79" s="35"/>
      <c r="AA79" s="35"/>
      <c r="AB79" s="35"/>
      <c r="AC79" s="29"/>
      <c r="AD79" s="29"/>
      <c r="AE79" s="29"/>
      <c r="AF79" s="29"/>
      <c r="AG79" s="29"/>
      <c r="AH79" s="29"/>
      <c r="AI79" s="29"/>
      <c r="AL79" s="37"/>
      <c r="BA79" s="38"/>
    </row>
    <row r="80" spans="2:53" s="36" customFormat="1" x14ac:dyDescent="0.3">
      <c r="B80" s="29"/>
      <c r="C80" s="30"/>
      <c r="D80" s="31"/>
      <c r="E80" s="32"/>
      <c r="F80" s="32"/>
      <c r="I80" s="37" t="s">
        <v>286</v>
      </c>
      <c r="J80" s="35" t="s">
        <v>274</v>
      </c>
      <c r="K80" s="29"/>
      <c r="L80" s="29"/>
      <c r="M80" s="29"/>
      <c r="N80" s="29"/>
      <c r="O80" s="29"/>
      <c r="P80" s="29"/>
      <c r="Q80" s="29"/>
      <c r="R80" s="29"/>
      <c r="S80" s="29"/>
      <c r="T80" s="44"/>
      <c r="U80" s="44"/>
      <c r="V80" s="34"/>
      <c r="W80" s="35"/>
      <c r="X80" s="35"/>
      <c r="Y80" s="35">
        <f t="shared" si="7"/>
        <v>0.47000000000000003</v>
      </c>
      <c r="Z80" s="35"/>
      <c r="AA80" s="35"/>
      <c r="AB80" s="35"/>
      <c r="AC80" s="29">
        <f>AC$58*0.1</f>
        <v>6.2590000000000003</v>
      </c>
      <c r="AD80" s="29"/>
      <c r="AE80" s="29"/>
      <c r="AF80" s="29"/>
      <c r="AG80" s="29"/>
      <c r="AH80" s="29"/>
      <c r="AI80" s="29"/>
      <c r="AL80" s="37"/>
      <c r="BA80" s="38"/>
    </row>
    <row r="81" spans="2:53" s="36" customFormat="1" x14ac:dyDescent="0.3">
      <c r="B81" s="29"/>
      <c r="C81" s="30"/>
      <c r="D81" s="31"/>
      <c r="E81" s="32"/>
      <c r="F81" s="32"/>
      <c r="I81" s="37" t="s">
        <v>287</v>
      </c>
      <c r="J81" s="35" t="s">
        <v>274</v>
      </c>
      <c r="K81" s="29"/>
      <c r="L81" s="29"/>
      <c r="M81" s="29"/>
      <c r="N81" s="29"/>
      <c r="O81" s="29"/>
      <c r="P81" s="29"/>
      <c r="Q81" s="29"/>
      <c r="R81" s="29"/>
      <c r="S81" s="29"/>
      <c r="T81" s="44"/>
      <c r="U81" s="44"/>
      <c r="V81" s="34"/>
      <c r="W81" s="35"/>
      <c r="X81" s="35"/>
      <c r="Y81" s="35">
        <f>Y$69*Y$58*0.01</f>
        <v>4.7E-2</v>
      </c>
      <c r="Z81" s="35"/>
      <c r="AA81" s="35"/>
      <c r="AB81" s="35"/>
      <c r="AC81" s="29">
        <f>AC$58*0.0001</f>
        <v>6.2590000000000007E-3</v>
      </c>
      <c r="AD81" s="29">
        <f>AD$58*AD$69*0.002</f>
        <v>8.3117999999999997E-2</v>
      </c>
      <c r="AE81" s="29"/>
      <c r="AF81" s="29"/>
      <c r="AG81" s="29"/>
      <c r="AH81" s="29"/>
      <c r="AI81" s="29"/>
      <c r="AL81" s="37"/>
      <c r="BA81" s="38"/>
    </row>
    <row r="82" spans="2:53" s="36" customFormat="1" x14ac:dyDescent="0.3">
      <c r="B82" s="29"/>
      <c r="C82" s="30"/>
      <c r="D82" s="31"/>
      <c r="E82" s="32"/>
      <c r="F82" s="32"/>
      <c r="I82" s="37" t="s">
        <v>288</v>
      </c>
      <c r="J82" s="35" t="s">
        <v>274</v>
      </c>
      <c r="K82" s="29"/>
      <c r="L82" s="29"/>
      <c r="M82" s="29"/>
      <c r="N82" s="29"/>
      <c r="O82" s="29"/>
      <c r="P82" s="29"/>
      <c r="Q82" s="29"/>
      <c r="R82" s="29"/>
      <c r="S82" s="29"/>
      <c r="T82" s="44"/>
      <c r="U82" s="44"/>
      <c r="V82" s="34"/>
      <c r="W82" s="35"/>
      <c r="X82" s="35"/>
      <c r="Y82" s="35">
        <f>Y$69*Y$58*0.05</f>
        <v>0.23500000000000001</v>
      </c>
      <c r="Z82" s="35"/>
      <c r="AA82" s="35"/>
      <c r="AB82" s="35"/>
      <c r="AC82" s="29">
        <f>AC$58*0.05</f>
        <v>3.1295000000000002</v>
      </c>
      <c r="AD82" s="29">
        <f>AD$58*AD$69*0.05</f>
        <v>2.07795</v>
      </c>
      <c r="AE82" s="29"/>
      <c r="AF82" s="29"/>
      <c r="AG82" s="29"/>
      <c r="AH82" s="29"/>
      <c r="AI82" s="29"/>
      <c r="AL82" s="37"/>
      <c r="BA82" s="38"/>
    </row>
    <row r="83" spans="2:53" s="36" customFormat="1" x14ac:dyDescent="0.3">
      <c r="B83" s="29"/>
      <c r="C83" s="30"/>
      <c r="D83" s="31"/>
      <c r="E83" s="32"/>
      <c r="F83" s="32"/>
      <c r="I83" s="37" t="s">
        <v>289</v>
      </c>
      <c r="J83" s="35" t="s">
        <v>274</v>
      </c>
      <c r="K83" s="29"/>
      <c r="L83" s="29"/>
      <c r="M83" s="29"/>
      <c r="N83" s="29"/>
      <c r="O83" s="29"/>
      <c r="P83" s="29"/>
      <c r="Q83" s="29"/>
      <c r="R83" s="29"/>
      <c r="S83" s="29"/>
      <c r="T83" s="44"/>
      <c r="U83" s="44"/>
      <c r="V83" s="34"/>
      <c r="W83" s="35"/>
      <c r="X83" s="35"/>
      <c r="Y83" s="35">
        <f>Y$69*Y$58*0.05</f>
        <v>0.23500000000000001</v>
      </c>
      <c r="Z83" s="35"/>
      <c r="AA83" s="35"/>
      <c r="AB83" s="35"/>
      <c r="AC83" s="29"/>
      <c r="AD83" s="29"/>
      <c r="AE83" s="29"/>
      <c r="AF83" s="29"/>
      <c r="AG83" s="29"/>
      <c r="AH83" s="29"/>
      <c r="AI83" s="29"/>
      <c r="AL83" s="37"/>
      <c r="BA83" s="38"/>
    </row>
    <row r="84" spans="2:53" s="36" customFormat="1" x14ac:dyDescent="0.3">
      <c r="B84" s="29"/>
      <c r="C84" s="30"/>
      <c r="D84" s="31"/>
      <c r="E84" s="32"/>
      <c r="F84" s="32"/>
      <c r="I84" s="37" t="s">
        <v>290</v>
      </c>
      <c r="J84" s="35" t="s">
        <v>274</v>
      </c>
      <c r="K84" s="29"/>
      <c r="L84" s="29"/>
      <c r="M84" s="29"/>
      <c r="N84" s="29"/>
      <c r="O84" s="29"/>
      <c r="P84" s="29"/>
      <c r="Q84" s="29"/>
      <c r="R84" s="29"/>
      <c r="S84" s="29"/>
      <c r="T84" s="44"/>
      <c r="U84" s="44"/>
      <c r="V84" s="34"/>
      <c r="W84" s="35"/>
      <c r="X84" s="35"/>
      <c r="Y84" s="35"/>
      <c r="Z84" s="35"/>
      <c r="AA84" s="35"/>
      <c r="AB84" s="35"/>
      <c r="AC84" s="29">
        <f>AC$58*0.2</f>
        <v>12.518000000000001</v>
      </c>
      <c r="AD84" s="29">
        <f>AD$58*AD$69*0.2</f>
        <v>8.3117999999999999</v>
      </c>
      <c r="AE84" s="29"/>
      <c r="AF84" s="29"/>
      <c r="AG84" s="29"/>
      <c r="AH84" s="29"/>
      <c r="AI84" s="29"/>
      <c r="AL84" s="37"/>
      <c r="BA84" s="38"/>
    </row>
    <row r="85" spans="2:53" s="36" customFormat="1" x14ac:dyDescent="0.3">
      <c r="B85" s="29"/>
      <c r="C85" s="30"/>
      <c r="D85" s="31"/>
      <c r="E85" s="32"/>
      <c r="F85" s="32"/>
      <c r="I85" s="37" t="s">
        <v>291</v>
      </c>
      <c r="J85" s="35" t="s">
        <v>274</v>
      </c>
      <c r="K85" s="29"/>
      <c r="L85" s="29"/>
      <c r="M85" s="29"/>
      <c r="N85" s="29"/>
      <c r="O85" s="29"/>
      <c r="P85" s="29"/>
      <c r="Q85" s="29"/>
      <c r="R85" s="29"/>
      <c r="S85" s="29"/>
      <c r="T85" s="44"/>
      <c r="U85" s="44"/>
      <c r="V85" s="34"/>
      <c r="W85" s="35"/>
      <c r="X85" s="35"/>
      <c r="Y85" s="35"/>
      <c r="Z85" s="35"/>
      <c r="AA85" s="35"/>
      <c r="AB85" s="35"/>
      <c r="AC85" s="29">
        <f>AC$58*0.1</f>
        <v>6.2590000000000003</v>
      </c>
      <c r="AD85" s="29"/>
      <c r="AE85" s="29"/>
      <c r="AF85" s="29"/>
      <c r="AG85" s="29"/>
      <c r="AH85" s="29"/>
      <c r="AI85" s="29"/>
      <c r="AL85" s="37"/>
      <c r="BA85" s="38"/>
    </row>
    <row r="86" spans="2:53" s="36" customFormat="1" x14ac:dyDescent="0.3">
      <c r="B86" s="29"/>
      <c r="C86" s="30"/>
      <c r="D86" s="31"/>
      <c r="E86" s="32"/>
      <c r="F86" s="32"/>
      <c r="I86" s="37" t="s">
        <v>292</v>
      </c>
      <c r="J86" s="35" t="s">
        <v>274</v>
      </c>
      <c r="K86" s="29"/>
      <c r="L86" s="29"/>
      <c r="M86" s="29"/>
      <c r="N86" s="29"/>
      <c r="O86" s="29"/>
      <c r="P86" s="29"/>
      <c r="Q86" s="29"/>
      <c r="R86" s="29"/>
      <c r="S86" s="29"/>
      <c r="T86" s="44"/>
      <c r="U86" s="44"/>
      <c r="V86" s="34"/>
      <c r="W86" s="35"/>
      <c r="X86" s="35"/>
      <c r="Y86" s="35"/>
      <c r="Z86" s="35"/>
      <c r="AA86" s="35"/>
      <c r="AB86" s="35"/>
      <c r="AC86" s="29">
        <f>AC$58*0.00005</f>
        <v>3.1295000000000003E-3</v>
      </c>
      <c r="AD86" s="29"/>
      <c r="AE86" s="29"/>
      <c r="AF86" s="29"/>
      <c r="AG86" s="29"/>
      <c r="AH86" s="29"/>
      <c r="AI86" s="29"/>
      <c r="AL86" s="37"/>
      <c r="BA86" s="38"/>
    </row>
    <row r="87" spans="2:53" s="36" customFormat="1" x14ac:dyDescent="0.3">
      <c r="B87" s="29"/>
      <c r="C87" s="30"/>
      <c r="D87" s="31"/>
      <c r="E87" s="32"/>
      <c r="F87" s="32"/>
      <c r="I87" s="37" t="s">
        <v>293</v>
      </c>
      <c r="J87" s="35" t="s">
        <v>274</v>
      </c>
      <c r="K87" s="29"/>
      <c r="L87" s="29"/>
      <c r="M87" s="29"/>
      <c r="N87" s="29"/>
      <c r="O87" s="29"/>
      <c r="P87" s="29"/>
      <c r="Q87" s="29"/>
      <c r="R87" s="29"/>
      <c r="S87" s="29"/>
      <c r="T87" s="44"/>
      <c r="U87" s="44"/>
      <c r="V87" s="34"/>
      <c r="W87" s="35"/>
      <c r="X87" s="35"/>
      <c r="Y87" s="35"/>
      <c r="Z87" s="35"/>
      <c r="AA87" s="35"/>
      <c r="AB87" s="35"/>
      <c r="AC87" s="29">
        <f>AC$58*0.00005</f>
        <v>3.1295000000000003E-3</v>
      </c>
      <c r="AD87" s="29"/>
      <c r="AE87" s="29"/>
      <c r="AF87" s="29"/>
      <c r="AG87" s="29"/>
      <c r="AH87" s="29"/>
      <c r="AI87" s="29"/>
      <c r="AL87" s="37"/>
      <c r="BA87" s="38"/>
    </row>
    <row r="88" spans="2:53" s="36" customFormat="1" x14ac:dyDescent="0.3">
      <c r="B88" s="29"/>
      <c r="C88" s="30"/>
      <c r="D88" s="31"/>
      <c r="E88" s="32"/>
      <c r="F88" s="32"/>
      <c r="I88" s="37"/>
      <c r="J88" s="35"/>
      <c r="K88" s="29"/>
      <c r="L88" s="29"/>
      <c r="M88" s="29"/>
      <c r="N88" s="29"/>
      <c r="O88" s="29"/>
      <c r="P88" s="29"/>
      <c r="Q88" s="29"/>
      <c r="R88" s="29"/>
      <c r="S88" s="29"/>
      <c r="T88" s="44"/>
      <c r="U88" s="44"/>
      <c r="V88" s="34"/>
      <c r="W88" s="35"/>
      <c r="X88" s="35"/>
      <c r="Y88" s="35"/>
      <c r="Z88" s="35"/>
      <c r="AA88" s="35"/>
      <c r="AB88" s="35"/>
      <c r="AC88" s="29"/>
      <c r="AD88" s="29"/>
      <c r="AE88" s="29"/>
      <c r="AF88" s="29"/>
      <c r="AG88" s="29"/>
      <c r="AH88" s="29"/>
      <c r="AI88" s="29"/>
      <c r="AL88" s="37"/>
      <c r="BA88" s="38"/>
    </row>
    <row r="89" spans="2:53" s="36" customFormat="1" x14ac:dyDescent="0.3">
      <c r="B89" s="29"/>
      <c r="C89" s="30"/>
      <c r="D89" s="31"/>
      <c r="E89" s="32"/>
      <c r="F89" s="32"/>
      <c r="H89" s="26"/>
      <c r="I89" s="46" t="s">
        <v>76</v>
      </c>
      <c r="J89" s="35"/>
      <c r="K89" s="29"/>
      <c r="L89" s="29"/>
      <c r="M89" s="29"/>
      <c r="N89" s="29"/>
      <c r="O89" s="29"/>
      <c r="P89" s="29"/>
      <c r="Q89" s="29"/>
      <c r="R89" s="29"/>
      <c r="S89" s="29"/>
      <c r="T89" s="44"/>
      <c r="U89" s="44"/>
      <c r="V89" s="34"/>
      <c r="W89" s="35"/>
      <c r="X89" s="35"/>
      <c r="Y89" s="35"/>
      <c r="Z89" s="35"/>
      <c r="AA89" s="35"/>
      <c r="AB89" s="35"/>
      <c r="AC89" s="29"/>
      <c r="AD89" s="29"/>
      <c r="AE89" s="29"/>
      <c r="AF89" s="29"/>
      <c r="AG89" s="29"/>
      <c r="AH89" s="29"/>
      <c r="AI89" s="29"/>
      <c r="AL89" s="37"/>
    </row>
    <row r="90" spans="2:53" s="36" customFormat="1" x14ac:dyDescent="0.3">
      <c r="B90" s="29"/>
      <c r="C90" s="30"/>
      <c r="D90" s="31"/>
      <c r="E90" s="32"/>
      <c r="F90" s="32"/>
      <c r="H90" s="26" t="s">
        <v>77</v>
      </c>
      <c r="I90" s="37" t="s">
        <v>78</v>
      </c>
      <c r="J90" s="35" t="s">
        <v>142</v>
      </c>
      <c r="K90" s="73"/>
      <c r="L90" s="73"/>
      <c r="M90" s="73"/>
      <c r="N90" s="73"/>
      <c r="O90" s="73"/>
      <c r="P90" s="73"/>
      <c r="Q90" s="73">
        <v>1000</v>
      </c>
      <c r="R90" s="73">
        <v>1000</v>
      </c>
      <c r="S90" s="73">
        <v>1500</v>
      </c>
      <c r="T90" s="76"/>
      <c r="U90" s="76"/>
      <c r="V90" s="76"/>
      <c r="W90" s="75">
        <v>200</v>
      </c>
      <c r="X90" s="75">
        <v>106</v>
      </c>
      <c r="Y90" s="73">
        <v>0</v>
      </c>
      <c r="Z90" s="73">
        <v>0</v>
      </c>
      <c r="AA90" s="75">
        <v>134</v>
      </c>
      <c r="AB90" s="73">
        <v>0</v>
      </c>
      <c r="AC90" s="75">
        <v>1308</v>
      </c>
      <c r="AD90" s="75">
        <v>400</v>
      </c>
      <c r="AE90" s="75">
        <v>420</v>
      </c>
      <c r="AF90" s="73">
        <v>0</v>
      </c>
      <c r="AG90" s="73">
        <v>0</v>
      </c>
      <c r="AH90" s="73">
        <v>0</v>
      </c>
      <c r="AI90" s="29">
        <v>0</v>
      </c>
      <c r="AJ90" s="29">
        <v>0</v>
      </c>
      <c r="AK90" s="29">
        <v>0</v>
      </c>
      <c r="AL90" s="29">
        <v>0</v>
      </c>
      <c r="AM90" s="29">
        <v>0</v>
      </c>
      <c r="AN90" s="29">
        <v>0</v>
      </c>
      <c r="AO90" s="29">
        <v>0</v>
      </c>
      <c r="AP90" s="29">
        <v>0</v>
      </c>
    </row>
    <row r="91" spans="2:53" s="36" customFormat="1" x14ac:dyDescent="0.3">
      <c r="B91" s="29"/>
      <c r="C91" s="30"/>
      <c r="D91" s="31"/>
      <c r="E91" s="32"/>
      <c r="F91" s="32"/>
      <c r="H91" s="26" t="s">
        <v>77</v>
      </c>
      <c r="I91" s="37" t="s">
        <v>79</v>
      </c>
      <c r="J91" s="35" t="s">
        <v>142</v>
      </c>
      <c r="K91" s="73"/>
      <c r="L91" s="73"/>
      <c r="M91" s="73"/>
      <c r="N91" s="73"/>
      <c r="O91" s="73"/>
      <c r="P91" s="73"/>
      <c r="Q91" s="73"/>
      <c r="R91" s="73"/>
      <c r="S91" s="73"/>
      <c r="T91" s="76"/>
      <c r="U91" s="76"/>
      <c r="V91" s="76"/>
      <c r="W91" s="75">
        <v>160</v>
      </c>
      <c r="X91" s="75">
        <v>75</v>
      </c>
      <c r="Y91" s="73"/>
      <c r="Z91" s="73"/>
      <c r="AA91" s="75">
        <v>134</v>
      </c>
      <c r="AB91" s="73">
        <v>0</v>
      </c>
      <c r="AC91" s="73"/>
      <c r="AD91" s="75">
        <v>200</v>
      </c>
      <c r="AE91" s="75">
        <v>210</v>
      </c>
      <c r="AF91" s="73">
        <v>0</v>
      </c>
      <c r="AG91" s="73">
        <v>0</v>
      </c>
      <c r="AH91" s="73">
        <v>0</v>
      </c>
      <c r="AI91" s="29">
        <v>0</v>
      </c>
      <c r="AJ91" s="29">
        <v>0</v>
      </c>
      <c r="AK91" s="29">
        <v>0</v>
      </c>
      <c r="AL91" s="29">
        <v>0</v>
      </c>
      <c r="AM91" s="29">
        <v>0</v>
      </c>
      <c r="AN91" s="29">
        <v>0</v>
      </c>
      <c r="AO91" s="29">
        <v>0</v>
      </c>
      <c r="AP91" s="29">
        <v>0</v>
      </c>
    </row>
    <row r="92" spans="2:53" s="36" customFormat="1" x14ac:dyDescent="0.3">
      <c r="B92" s="29"/>
      <c r="C92" s="30"/>
      <c r="D92" s="31"/>
      <c r="E92" s="32"/>
      <c r="F92" s="32"/>
      <c r="H92" s="37"/>
      <c r="I92" s="37" t="s">
        <v>143</v>
      </c>
      <c r="J92" s="35" t="s">
        <v>142</v>
      </c>
      <c r="K92" s="73">
        <v>1250</v>
      </c>
      <c r="L92" s="73"/>
      <c r="M92" s="73"/>
      <c r="N92" s="73">
        <v>1500</v>
      </c>
      <c r="O92" s="73">
        <v>1500</v>
      </c>
      <c r="P92" s="73"/>
      <c r="Q92" s="73">
        <v>2000</v>
      </c>
      <c r="R92" s="73">
        <v>2000</v>
      </c>
      <c r="S92" s="73">
        <v>3000</v>
      </c>
      <c r="T92" s="76">
        <v>12.5</v>
      </c>
      <c r="U92" s="76">
        <f>2*875</f>
        <v>1750</v>
      </c>
      <c r="V92" s="76"/>
      <c r="W92" s="73"/>
      <c r="X92" s="73"/>
      <c r="Y92" s="73"/>
      <c r="Z92" s="73"/>
      <c r="AA92" s="73"/>
      <c r="AB92" s="73">
        <v>0</v>
      </c>
      <c r="AC92" s="73"/>
      <c r="AD92" s="73"/>
      <c r="AE92" s="73"/>
      <c r="AF92" s="73">
        <v>0</v>
      </c>
      <c r="AG92" s="73">
        <v>0</v>
      </c>
      <c r="AH92" s="73">
        <v>0</v>
      </c>
      <c r="AI92" s="29">
        <v>0</v>
      </c>
      <c r="AJ92" s="29">
        <v>0</v>
      </c>
      <c r="AK92" s="29">
        <v>0</v>
      </c>
      <c r="AL92" s="29">
        <v>0</v>
      </c>
      <c r="AM92" s="29">
        <v>0</v>
      </c>
      <c r="AN92" s="29">
        <v>0</v>
      </c>
      <c r="AO92" s="29">
        <v>0</v>
      </c>
      <c r="AP92" s="29">
        <v>0</v>
      </c>
    </row>
    <row r="93" spans="2:53" s="36" customFormat="1" x14ac:dyDescent="0.3">
      <c r="B93" s="29"/>
      <c r="C93" s="30"/>
      <c r="D93" s="31"/>
      <c r="E93" s="32"/>
      <c r="F93" s="32"/>
      <c r="H93" s="37"/>
      <c r="I93" s="37" t="s">
        <v>144</v>
      </c>
      <c r="J93" s="35" t="s">
        <v>142</v>
      </c>
      <c r="K93" s="73">
        <v>1500</v>
      </c>
      <c r="L93" s="73"/>
      <c r="M93" s="73"/>
      <c r="N93" s="73">
        <v>2000</v>
      </c>
      <c r="O93" s="73">
        <v>1500</v>
      </c>
      <c r="P93" s="73"/>
      <c r="Q93" s="73">
        <v>10000</v>
      </c>
      <c r="R93" s="73">
        <v>5000</v>
      </c>
      <c r="S93" s="73">
        <v>3000</v>
      </c>
      <c r="T93" s="76">
        <v>22.5</v>
      </c>
      <c r="U93" s="76">
        <f>2*525</f>
        <v>1050</v>
      </c>
      <c r="V93" s="76">
        <v>5250</v>
      </c>
      <c r="W93" s="73"/>
      <c r="X93" s="73"/>
      <c r="Y93" s="73"/>
      <c r="Z93" s="73"/>
      <c r="AA93" s="73"/>
      <c r="AB93" s="73">
        <v>0</v>
      </c>
      <c r="AC93" s="73"/>
      <c r="AD93" s="73"/>
      <c r="AE93" s="73"/>
      <c r="AF93" s="73">
        <v>0</v>
      </c>
      <c r="AG93" s="73">
        <v>0</v>
      </c>
      <c r="AH93" s="73">
        <v>0</v>
      </c>
      <c r="AI93" s="29">
        <v>0</v>
      </c>
      <c r="AJ93" s="29">
        <v>0</v>
      </c>
      <c r="AK93" s="29">
        <v>0</v>
      </c>
      <c r="AL93" s="29">
        <v>0</v>
      </c>
      <c r="AM93" s="29">
        <v>0</v>
      </c>
      <c r="AN93" s="29">
        <v>0</v>
      </c>
      <c r="AO93" s="29">
        <v>0</v>
      </c>
      <c r="AP93" s="29">
        <v>0</v>
      </c>
    </row>
    <row r="94" spans="2:53" s="36" customFormat="1" x14ac:dyDescent="0.3">
      <c r="B94" s="29"/>
      <c r="C94" s="30"/>
      <c r="D94" s="31"/>
      <c r="E94" s="32"/>
      <c r="F94" s="32"/>
      <c r="H94" s="37"/>
      <c r="I94" s="37" t="s">
        <v>154</v>
      </c>
      <c r="J94" s="35" t="s">
        <v>142</v>
      </c>
      <c r="K94" s="78"/>
      <c r="L94" s="73">
        <v>18</v>
      </c>
      <c r="M94" s="73"/>
      <c r="N94" s="73"/>
      <c r="O94" s="73"/>
      <c r="P94" s="73"/>
      <c r="Q94" s="73"/>
      <c r="R94" s="73"/>
      <c r="S94" s="73"/>
      <c r="T94" s="76"/>
      <c r="U94" s="76"/>
      <c r="V94" s="76"/>
      <c r="W94" s="73"/>
      <c r="X94" s="73"/>
      <c r="Y94" s="73"/>
      <c r="Z94" s="73"/>
      <c r="AA94" s="73"/>
      <c r="AB94" s="73">
        <v>0</v>
      </c>
      <c r="AC94" s="73"/>
      <c r="AD94" s="73"/>
      <c r="AE94" s="73"/>
      <c r="AF94" s="73">
        <v>0</v>
      </c>
      <c r="AG94" s="73">
        <v>0</v>
      </c>
      <c r="AH94" s="73">
        <v>0</v>
      </c>
      <c r="AI94" s="29">
        <v>0</v>
      </c>
      <c r="AJ94" s="29">
        <v>0</v>
      </c>
      <c r="AK94" s="29">
        <v>0</v>
      </c>
      <c r="AL94" s="29">
        <v>0</v>
      </c>
      <c r="AM94" s="29">
        <v>0</v>
      </c>
      <c r="AN94" s="29">
        <v>0</v>
      </c>
      <c r="AO94" s="29">
        <v>0</v>
      </c>
      <c r="AP94" s="29">
        <v>0</v>
      </c>
    </row>
    <row r="95" spans="2:53" s="36" customFormat="1" x14ac:dyDescent="0.3">
      <c r="B95" s="29"/>
      <c r="C95" s="30"/>
      <c r="D95" s="31"/>
      <c r="E95" s="32"/>
      <c r="F95" s="32"/>
      <c r="H95" s="37"/>
      <c r="I95" s="37" t="s">
        <v>159</v>
      </c>
      <c r="J95" s="35" t="s">
        <v>142</v>
      </c>
      <c r="K95" s="73"/>
      <c r="L95" s="73"/>
      <c r="M95" s="73">
        <v>1500</v>
      </c>
      <c r="N95" s="73">
        <v>450</v>
      </c>
      <c r="O95" s="73"/>
      <c r="P95" s="73"/>
      <c r="Q95" s="73"/>
      <c r="R95" s="73"/>
      <c r="S95" s="73"/>
      <c r="T95" s="76"/>
      <c r="U95" s="76"/>
      <c r="V95" s="76"/>
      <c r="W95" s="73"/>
      <c r="X95" s="73"/>
      <c r="Y95" s="73"/>
      <c r="Z95" s="73"/>
      <c r="AA95" s="73"/>
      <c r="AB95" s="73">
        <v>0</v>
      </c>
      <c r="AC95" s="73"/>
      <c r="AD95" s="73"/>
      <c r="AE95" s="73"/>
      <c r="AF95" s="73">
        <v>0</v>
      </c>
      <c r="AG95" s="73">
        <v>0</v>
      </c>
      <c r="AH95" s="73">
        <v>0</v>
      </c>
      <c r="AI95" s="29">
        <v>0</v>
      </c>
      <c r="AJ95" s="29">
        <v>0</v>
      </c>
      <c r="AK95" s="29">
        <v>0</v>
      </c>
      <c r="AL95" s="29">
        <v>0</v>
      </c>
      <c r="AM95" s="29">
        <v>0</v>
      </c>
      <c r="AN95" s="29">
        <v>0</v>
      </c>
      <c r="AO95" s="29">
        <v>0</v>
      </c>
      <c r="AP95" s="29">
        <v>0</v>
      </c>
    </row>
    <row r="96" spans="2:53" s="36" customFormat="1" x14ac:dyDescent="0.3">
      <c r="B96" s="29"/>
      <c r="C96" s="30"/>
      <c r="D96" s="31"/>
      <c r="E96" s="32"/>
      <c r="F96" s="32"/>
      <c r="H96" s="37"/>
      <c r="I96" s="37"/>
      <c r="J96" s="35"/>
      <c r="K96" s="73"/>
      <c r="L96" s="73"/>
      <c r="M96" s="73"/>
      <c r="N96" s="73"/>
      <c r="O96" s="73"/>
      <c r="P96" s="73"/>
      <c r="Q96" s="73"/>
      <c r="R96" s="73"/>
      <c r="S96" s="73"/>
      <c r="T96" s="76"/>
      <c r="U96" s="76"/>
      <c r="V96" s="76"/>
      <c r="W96" s="73"/>
      <c r="X96" s="73"/>
      <c r="Y96" s="73"/>
      <c r="Z96" s="73"/>
      <c r="AA96" s="73"/>
      <c r="AB96" s="73"/>
      <c r="AC96" s="73"/>
      <c r="AD96" s="73"/>
      <c r="AE96" s="73"/>
      <c r="AF96" s="73"/>
      <c r="AG96" s="73"/>
      <c r="AH96" s="73"/>
      <c r="AI96" s="29"/>
      <c r="AJ96" s="29"/>
      <c r="AK96" s="29"/>
      <c r="AL96" s="29"/>
      <c r="AM96" s="29"/>
      <c r="AN96" s="29"/>
      <c r="AO96" s="29"/>
      <c r="AP96" s="29"/>
    </row>
    <row r="97" spans="2:42" s="36" customFormat="1" x14ac:dyDescent="0.3">
      <c r="B97" s="29"/>
      <c r="C97" s="30"/>
      <c r="D97" s="31"/>
      <c r="E97" s="32"/>
      <c r="F97" s="32"/>
      <c r="H97" s="37"/>
      <c r="I97" s="37" t="s">
        <v>78</v>
      </c>
      <c r="J97" s="35" t="s">
        <v>359</v>
      </c>
      <c r="K97" s="73"/>
      <c r="L97" s="73"/>
      <c r="M97" s="73"/>
      <c r="N97" s="73"/>
      <c r="O97" s="73"/>
      <c r="P97" s="73"/>
      <c r="Q97" s="73">
        <f t="shared" ref="L97:AE102" si="8">Q90/Q$31</f>
        <v>2.5000000000000001E-2</v>
      </c>
      <c r="R97" s="73">
        <f t="shared" si="8"/>
        <v>0.02</v>
      </c>
      <c r="S97" s="73">
        <f t="shared" si="8"/>
        <v>1.8749999999999999E-2</v>
      </c>
      <c r="T97" s="73"/>
      <c r="U97" s="73"/>
      <c r="V97" s="73"/>
      <c r="W97" s="73">
        <f t="shared" si="8"/>
        <v>2.9940119760479042E-2</v>
      </c>
      <c r="X97" s="73">
        <f t="shared" si="8"/>
        <v>9.3507410021171494E-3</v>
      </c>
      <c r="Y97" s="73"/>
      <c r="Z97" s="73"/>
      <c r="AA97" s="73">
        <f t="shared" si="8"/>
        <v>2.9554477282752536E-2</v>
      </c>
      <c r="AB97" s="73"/>
      <c r="AC97" s="73">
        <f t="shared" si="8"/>
        <v>7.8995047711076211E-2</v>
      </c>
      <c r="AD97" s="73">
        <f t="shared" si="8"/>
        <v>3.0875156305478798E-3</v>
      </c>
      <c r="AE97" s="73">
        <f t="shared" si="8"/>
        <v>4.9400141143260412E-3</v>
      </c>
      <c r="AF97" s="73"/>
      <c r="AG97" s="73"/>
      <c r="AH97" s="73"/>
      <c r="AI97" s="29"/>
      <c r="AJ97" s="29"/>
      <c r="AK97" s="29"/>
      <c r="AL97" s="29"/>
      <c r="AM97" s="29"/>
      <c r="AN97" s="29"/>
      <c r="AO97" s="29"/>
      <c r="AP97" s="29"/>
    </row>
    <row r="98" spans="2:42" s="36" customFormat="1" x14ac:dyDescent="0.3">
      <c r="B98" s="29"/>
      <c r="C98" s="30"/>
      <c r="D98" s="31"/>
      <c r="E98" s="32"/>
      <c r="F98" s="32"/>
      <c r="H98" s="37"/>
      <c r="I98" s="37" t="s">
        <v>79</v>
      </c>
      <c r="J98" s="35" t="s">
        <v>359</v>
      </c>
      <c r="K98" s="73"/>
      <c r="L98" s="73"/>
      <c r="M98" s="73"/>
      <c r="N98" s="73"/>
      <c r="O98" s="73"/>
      <c r="P98" s="73"/>
      <c r="Q98" s="73"/>
      <c r="R98" s="73"/>
      <c r="S98" s="73"/>
      <c r="T98" s="73"/>
      <c r="U98" s="73"/>
      <c r="V98" s="73"/>
      <c r="W98" s="73">
        <f t="shared" ref="K98:X100" si="9">W91/W$31</f>
        <v>2.3952095808383235E-2</v>
      </c>
      <c r="X98" s="73">
        <f t="shared" si="9"/>
        <v>6.6160903316866623E-3</v>
      </c>
      <c r="Y98" s="73"/>
      <c r="Z98" s="73"/>
      <c r="AA98" s="73">
        <f t="shared" si="8"/>
        <v>2.9554477282752536E-2</v>
      </c>
      <c r="AB98" s="73"/>
      <c r="AC98" s="73"/>
      <c r="AD98" s="73">
        <f t="shared" si="8"/>
        <v>1.5437578152739399E-3</v>
      </c>
      <c r="AE98" s="73">
        <f t="shared" si="8"/>
        <v>2.4700070571630206E-3</v>
      </c>
      <c r="AF98" s="73"/>
      <c r="AG98" s="73"/>
      <c r="AH98" s="73"/>
      <c r="AI98" s="29"/>
      <c r="AJ98" s="29"/>
      <c r="AK98" s="29"/>
      <c r="AL98" s="29"/>
      <c r="AM98" s="29"/>
      <c r="AN98" s="29"/>
      <c r="AO98" s="29"/>
      <c r="AP98" s="29"/>
    </row>
    <row r="99" spans="2:42" s="36" customFormat="1" x14ac:dyDescent="0.3">
      <c r="B99" s="29"/>
      <c r="C99" s="30"/>
      <c r="D99" s="31"/>
      <c r="E99" s="32"/>
      <c r="F99" s="32"/>
      <c r="H99" s="37"/>
      <c r="I99" s="37" t="s">
        <v>143</v>
      </c>
      <c r="J99" s="35" t="s">
        <v>359</v>
      </c>
      <c r="K99" s="73">
        <f t="shared" si="9"/>
        <v>5.2083333333333336E-2</v>
      </c>
      <c r="L99" s="73"/>
      <c r="M99" s="73"/>
      <c r="N99" s="73">
        <f t="shared" si="8"/>
        <v>1.2500000000000001E-2</v>
      </c>
      <c r="O99" s="73">
        <f t="shared" si="8"/>
        <v>0.05</v>
      </c>
      <c r="P99" s="73"/>
      <c r="Q99" s="73">
        <f t="shared" si="8"/>
        <v>0.05</v>
      </c>
      <c r="R99" s="73">
        <f t="shared" si="8"/>
        <v>0.04</v>
      </c>
      <c r="S99" s="73">
        <f t="shared" si="8"/>
        <v>3.7499999999999999E-2</v>
      </c>
      <c r="T99" s="73">
        <f t="shared" si="8"/>
        <v>2.0833333333333333E-5</v>
      </c>
      <c r="U99" s="73">
        <f t="shared" si="8"/>
        <v>1.2500000000000001E-2</v>
      </c>
      <c r="V99" s="73"/>
      <c r="W99" s="73"/>
      <c r="X99" s="73"/>
      <c r="Y99" s="73"/>
      <c r="Z99" s="73"/>
      <c r="AA99" s="73"/>
      <c r="AB99" s="73"/>
      <c r="AC99" s="73"/>
      <c r="AD99" s="73"/>
      <c r="AE99" s="73"/>
      <c r="AF99" s="73"/>
      <c r="AG99" s="73"/>
      <c r="AH99" s="73"/>
      <c r="AI99" s="29"/>
      <c r="AJ99" s="29"/>
      <c r="AK99" s="29"/>
      <c r="AL99" s="29"/>
      <c r="AM99" s="29"/>
      <c r="AN99" s="29"/>
      <c r="AO99" s="29"/>
      <c r="AP99" s="29"/>
    </row>
    <row r="100" spans="2:42" s="36" customFormat="1" x14ac:dyDescent="0.3">
      <c r="B100" s="29"/>
      <c r="C100" s="30"/>
      <c r="D100" s="31"/>
      <c r="E100" s="32"/>
      <c r="F100" s="32"/>
      <c r="H100" s="37"/>
      <c r="I100" s="37" t="s">
        <v>144</v>
      </c>
      <c r="J100" s="35" t="s">
        <v>359</v>
      </c>
      <c r="K100" s="94">
        <f t="shared" si="9"/>
        <v>6.25E-2</v>
      </c>
      <c r="L100" s="94"/>
      <c r="M100" s="94"/>
      <c r="N100" s="94">
        <f t="shared" si="8"/>
        <v>1.6666666666666666E-2</v>
      </c>
      <c r="O100" s="94">
        <f t="shared" si="8"/>
        <v>0.05</v>
      </c>
      <c r="P100" s="94"/>
      <c r="Q100" s="94">
        <f t="shared" si="8"/>
        <v>0.25</v>
      </c>
      <c r="R100" s="94">
        <f t="shared" si="8"/>
        <v>0.1</v>
      </c>
      <c r="S100" s="94">
        <f t="shared" si="8"/>
        <v>3.7499999999999999E-2</v>
      </c>
      <c r="T100" s="94">
        <f t="shared" si="8"/>
        <v>3.7499999999999997E-5</v>
      </c>
      <c r="U100" s="94">
        <f t="shared" si="8"/>
        <v>7.4999999999999997E-3</v>
      </c>
      <c r="V100" s="94">
        <f t="shared" si="8"/>
        <v>5.2499999999999998E-2</v>
      </c>
      <c r="W100" s="73"/>
      <c r="X100" s="73"/>
      <c r="Y100" s="73"/>
      <c r="Z100" s="73"/>
      <c r="AA100" s="73"/>
      <c r="AB100" s="73"/>
      <c r="AC100" s="73"/>
      <c r="AD100" s="73"/>
      <c r="AE100" s="73"/>
      <c r="AF100" s="73"/>
      <c r="AG100" s="73"/>
      <c r="AH100" s="73"/>
      <c r="AI100" s="29"/>
      <c r="AJ100" s="29"/>
      <c r="AK100" s="29"/>
      <c r="AL100" s="29"/>
      <c r="AM100" s="29"/>
      <c r="AN100" s="29"/>
      <c r="AO100" s="29"/>
      <c r="AP100" s="29"/>
    </row>
    <row r="101" spans="2:42" s="36" customFormat="1" x14ac:dyDescent="0.3">
      <c r="B101" s="29"/>
      <c r="C101" s="30"/>
      <c r="D101" s="31"/>
      <c r="E101" s="32"/>
      <c r="F101" s="32"/>
      <c r="H101" s="37"/>
      <c r="I101" s="37" t="s">
        <v>154</v>
      </c>
      <c r="J101" s="35" t="s">
        <v>359</v>
      </c>
      <c r="K101" s="73"/>
      <c r="L101" s="73">
        <f t="shared" si="8"/>
        <v>1E-4</v>
      </c>
      <c r="M101" s="73"/>
      <c r="N101" s="73"/>
      <c r="O101" s="73"/>
      <c r="P101" s="73"/>
      <c r="Q101" s="73"/>
      <c r="R101" s="73"/>
      <c r="S101" s="73"/>
      <c r="T101" s="73"/>
      <c r="U101" s="73"/>
      <c r="V101" s="73"/>
      <c r="W101" s="73"/>
      <c r="X101" s="73"/>
      <c r="Y101" s="73"/>
      <c r="Z101" s="73"/>
      <c r="AA101" s="73"/>
      <c r="AB101" s="73"/>
      <c r="AC101" s="73"/>
      <c r="AD101" s="73"/>
      <c r="AE101" s="73"/>
      <c r="AF101" s="73"/>
      <c r="AG101" s="73"/>
      <c r="AH101" s="73"/>
      <c r="AI101" s="29"/>
      <c r="AJ101" s="29"/>
      <c r="AK101" s="29"/>
      <c r="AL101" s="29"/>
      <c r="AM101" s="29"/>
      <c r="AN101" s="29"/>
      <c r="AO101" s="29"/>
      <c r="AP101" s="29"/>
    </row>
    <row r="102" spans="2:42" s="36" customFormat="1" x14ac:dyDescent="0.3">
      <c r="B102" s="29"/>
      <c r="C102" s="30"/>
      <c r="D102" s="31"/>
      <c r="E102" s="32"/>
      <c r="F102" s="32"/>
      <c r="H102" s="37"/>
      <c r="I102" s="37" t="s">
        <v>159</v>
      </c>
      <c r="J102" s="35" t="s">
        <v>359</v>
      </c>
      <c r="K102" s="73"/>
      <c r="L102" s="73"/>
      <c r="M102" s="73">
        <f t="shared" si="8"/>
        <v>1.3636363636363636E-2</v>
      </c>
      <c r="N102" s="73">
        <f t="shared" si="8"/>
        <v>3.7499999999999999E-3</v>
      </c>
      <c r="O102" s="73"/>
      <c r="P102" s="73"/>
      <c r="Q102" s="73"/>
      <c r="R102" s="73"/>
      <c r="S102" s="73"/>
      <c r="T102" s="73"/>
      <c r="U102" s="73"/>
      <c r="V102" s="73"/>
      <c r="W102" s="73"/>
      <c r="X102" s="73"/>
      <c r="Y102" s="73"/>
      <c r="Z102" s="73"/>
      <c r="AA102" s="73"/>
      <c r="AB102" s="73"/>
      <c r="AC102" s="73"/>
      <c r="AD102" s="73"/>
      <c r="AE102" s="73"/>
      <c r="AF102" s="73"/>
      <c r="AG102" s="73"/>
      <c r="AH102" s="73"/>
      <c r="AI102" s="29"/>
      <c r="AJ102" s="29"/>
      <c r="AK102" s="29"/>
      <c r="AL102" s="29"/>
      <c r="AM102" s="29"/>
      <c r="AN102" s="29"/>
      <c r="AO102" s="29"/>
      <c r="AP102" s="29"/>
    </row>
    <row r="103" spans="2:42" s="36" customFormat="1" x14ac:dyDescent="0.3">
      <c r="B103" s="29"/>
      <c r="C103" s="30"/>
      <c r="D103" s="31"/>
      <c r="E103" s="32"/>
      <c r="F103" s="32"/>
      <c r="H103" s="37"/>
      <c r="I103" s="37"/>
      <c r="J103" s="35"/>
      <c r="K103" s="73"/>
      <c r="L103" s="73"/>
      <c r="M103" s="73"/>
      <c r="N103" s="73"/>
      <c r="O103" s="73"/>
      <c r="P103" s="73"/>
      <c r="Q103" s="73"/>
      <c r="R103" s="73"/>
      <c r="S103" s="73"/>
      <c r="T103" s="76"/>
      <c r="U103" s="76"/>
      <c r="V103" s="76"/>
      <c r="W103" s="73"/>
      <c r="X103" s="73"/>
      <c r="Y103" s="73"/>
      <c r="Z103" s="73"/>
      <c r="AA103" s="73"/>
      <c r="AB103" s="73"/>
      <c r="AC103" s="73"/>
      <c r="AD103" s="73"/>
      <c r="AE103" s="73"/>
      <c r="AF103" s="73"/>
      <c r="AG103" s="73"/>
      <c r="AH103" s="73"/>
      <c r="AI103" s="29"/>
      <c r="AJ103" s="29"/>
      <c r="AK103" s="29"/>
      <c r="AL103" s="29"/>
      <c r="AM103" s="29"/>
      <c r="AN103" s="29"/>
      <c r="AO103" s="29"/>
      <c r="AP103" s="29"/>
    </row>
    <row r="104" spans="2:42" s="36" customFormat="1" x14ac:dyDescent="0.3">
      <c r="B104" s="29"/>
      <c r="C104" s="30"/>
      <c r="D104" s="31"/>
      <c r="E104" s="32"/>
      <c r="F104" s="32"/>
      <c r="I104" s="37" t="s">
        <v>80</v>
      </c>
      <c r="J104" s="35" t="s">
        <v>81</v>
      </c>
      <c r="K104" s="73">
        <v>-99</v>
      </c>
      <c r="L104" s="73">
        <v>-99</v>
      </c>
      <c r="M104" s="73">
        <v>-99</v>
      </c>
      <c r="N104" s="73">
        <v>-99</v>
      </c>
      <c r="O104" s="73">
        <v>-99</v>
      </c>
      <c r="P104" s="73">
        <v>-99</v>
      </c>
      <c r="Q104" s="73">
        <v>-99</v>
      </c>
      <c r="R104" s="73">
        <v>-99</v>
      </c>
      <c r="S104" s="73">
        <v>-99</v>
      </c>
      <c r="T104" s="73">
        <v>0.82</v>
      </c>
      <c r="U104" s="76">
        <v>0.81</v>
      </c>
      <c r="V104" s="76">
        <v>0.84</v>
      </c>
      <c r="W104" s="73">
        <v>0</v>
      </c>
      <c r="X104" s="73">
        <v>0</v>
      </c>
      <c r="Y104" s="73">
        <v>0</v>
      </c>
      <c r="Z104" s="73">
        <v>0</v>
      </c>
      <c r="AA104" s="73">
        <v>0</v>
      </c>
      <c r="AB104" s="73">
        <v>0</v>
      </c>
      <c r="AC104" s="73">
        <v>0</v>
      </c>
      <c r="AD104" s="73">
        <v>0</v>
      </c>
      <c r="AE104" s="73">
        <v>0</v>
      </c>
      <c r="AF104" s="73">
        <v>0</v>
      </c>
      <c r="AG104" s="73">
        <v>0</v>
      </c>
      <c r="AH104" s="73">
        <v>0</v>
      </c>
      <c r="AI104" s="29">
        <v>0</v>
      </c>
      <c r="AJ104" s="29">
        <v>0</v>
      </c>
      <c r="AK104" s="29">
        <v>0</v>
      </c>
      <c r="AL104" s="29">
        <v>0</v>
      </c>
      <c r="AM104" s="29">
        <v>0</v>
      </c>
      <c r="AN104" s="29">
        <v>0</v>
      </c>
      <c r="AO104" s="29">
        <v>0</v>
      </c>
      <c r="AP104" s="29">
        <v>0</v>
      </c>
    </row>
    <row r="105" spans="2:42" s="36" customFormat="1" x14ac:dyDescent="0.3">
      <c r="B105" s="29"/>
      <c r="C105" s="30"/>
      <c r="D105" s="31"/>
      <c r="E105" s="32"/>
      <c r="F105" s="32"/>
      <c r="I105" s="37" t="s">
        <v>82</v>
      </c>
      <c r="J105" s="35" t="s">
        <v>81</v>
      </c>
      <c r="K105" s="73">
        <v>-99</v>
      </c>
      <c r="L105" s="73">
        <v>-99</v>
      </c>
      <c r="M105" s="73">
        <v>-99</v>
      </c>
      <c r="N105" s="73">
        <v>-99</v>
      </c>
      <c r="O105" s="73">
        <v>-99</v>
      </c>
      <c r="P105" s="73">
        <v>-99</v>
      </c>
      <c r="Q105" s="73">
        <v>-99</v>
      </c>
      <c r="R105" s="73">
        <v>-99</v>
      </c>
      <c r="S105" s="73">
        <v>-99</v>
      </c>
      <c r="T105" s="73">
        <v>-99</v>
      </c>
      <c r="U105" s="76">
        <v>-99</v>
      </c>
      <c r="V105" s="76">
        <v>0</v>
      </c>
      <c r="W105" s="73">
        <v>0</v>
      </c>
      <c r="X105" s="73">
        <v>0</v>
      </c>
      <c r="Y105" s="73">
        <v>0</v>
      </c>
      <c r="Z105" s="73">
        <v>0</v>
      </c>
      <c r="AA105" s="73">
        <v>0</v>
      </c>
      <c r="AB105" s="73">
        <v>0</v>
      </c>
      <c r="AC105" s="73">
        <v>0</v>
      </c>
      <c r="AD105" s="73">
        <v>0</v>
      </c>
      <c r="AE105" s="73">
        <v>0</v>
      </c>
      <c r="AF105" s="73">
        <v>0</v>
      </c>
      <c r="AG105" s="73">
        <v>0</v>
      </c>
      <c r="AH105" s="73">
        <v>0</v>
      </c>
      <c r="AI105" s="29">
        <v>0</v>
      </c>
      <c r="AJ105" s="29">
        <v>0</v>
      </c>
      <c r="AK105" s="29">
        <v>0</v>
      </c>
      <c r="AL105" s="29">
        <v>0</v>
      </c>
      <c r="AM105" s="29">
        <v>0</v>
      </c>
      <c r="AN105" s="29">
        <v>0</v>
      </c>
      <c r="AO105" s="29">
        <v>0</v>
      </c>
      <c r="AP105" s="29">
        <v>0</v>
      </c>
    </row>
    <row r="106" spans="2:42" s="36" customFormat="1" x14ac:dyDescent="0.3">
      <c r="B106" s="29"/>
      <c r="C106" s="30"/>
      <c r="D106" s="31"/>
      <c r="E106" s="32"/>
      <c r="F106" s="32"/>
      <c r="H106" s="37"/>
      <c r="I106" s="37" t="s">
        <v>83</v>
      </c>
      <c r="J106" s="35" t="s">
        <v>81</v>
      </c>
      <c r="K106" s="73">
        <v>-99</v>
      </c>
      <c r="L106" s="73">
        <v>-99</v>
      </c>
      <c r="M106" s="73">
        <v>-99</v>
      </c>
      <c r="N106" s="73">
        <v>-99</v>
      </c>
      <c r="O106" s="73">
        <v>-99</v>
      </c>
      <c r="P106" s="73">
        <v>-99</v>
      </c>
      <c r="Q106" s="73">
        <v>-99</v>
      </c>
      <c r="R106" s="73">
        <v>-99</v>
      </c>
      <c r="S106" s="73">
        <v>-99</v>
      </c>
      <c r="T106" s="73">
        <v>0.18</v>
      </c>
      <c r="U106" s="76">
        <v>19</v>
      </c>
      <c r="V106" s="76">
        <v>0</v>
      </c>
      <c r="W106" s="73">
        <v>0</v>
      </c>
      <c r="X106" s="73">
        <v>0</v>
      </c>
      <c r="Y106" s="73">
        <v>1</v>
      </c>
      <c r="Z106" s="75">
        <v>1</v>
      </c>
      <c r="AA106" s="73">
        <v>0.6</v>
      </c>
      <c r="AB106" s="73">
        <v>0</v>
      </c>
      <c r="AC106" s="73">
        <v>1</v>
      </c>
      <c r="AD106" s="75">
        <v>0.7</v>
      </c>
      <c r="AE106" s="73">
        <v>0.2</v>
      </c>
      <c r="AF106" s="73">
        <v>1</v>
      </c>
      <c r="AG106" s="73">
        <v>0</v>
      </c>
      <c r="AH106" s="73">
        <v>0</v>
      </c>
      <c r="AI106" s="29">
        <v>0</v>
      </c>
      <c r="AJ106" s="29">
        <v>0</v>
      </c>
      <c r="AK106" s="29">
        <v>0</v>
      </c>
      <c r="AL106" s="29">
        <v>0</v>
      </c>
      <c r="AM106" s="29">
        <v>0</v>
      </c>
      <c r="AN106" s="29">
        <v>0</v>
      </c>
      <c r="AO106" s="29">
        <v>0</v>
      </c>
      <c r="AP106" s="29">
        <v>0</v>
      </c>
    </row>
    <row r="107" spans="2:42" s="36" customFormat="1" x14ac:dyDescent="0.3">
      <c r="B107" s="29"/>
      <c r="C107" s="30"/>
      <c r="D107" s="31"/>
      <c r="E107" s="32"/>
      <c r="F107" s="32"/>
      <c r="I107" s="37" t="s">
        <v>84</v>
      </c>
      <c r="J107" s="35" t="s">
        <v>81</v>
      </c>
      <c r="K107" s="73">
        <v>-99</v>
      </c>
      <c r="L107" s="73">
        <v>-99</v>
      </c>
      <c r="M107" s="73">
        <v>-99</v>
      </c>
      <c r="N107" s="73">
        <v>-99</v>
      </c>
      <c r="O107" s="73">
        <v>-99</v>
      </c>
      <c r="P107" s="73">
        <v>-99</v>
      </c>
      <c r="Q107" s="73">
        <v>-99</v>
      </c>
      <c r="R107" s="73">
        <v>-99</v>
      </c>
      <c r="S107" s="73">
        <v>-99</v>
      </c>
      <c r="T107" s="73">
        <v>-99</v>
      </c>
      <c r="U107" s="76">
        <v>-99</v>
      </c>
      <c r="V107" s="76">
        <v>0</v>
      </c>
      <c r="W107" s="73">
        <v>0</v>
      </c>
      <c r="X107" s="73">
        <v>0</v>
      </c>
      <c r="Y107" s="73">
        <v>0</v>
      </c>
      <c r="Z107" s="73">
        <v>0</v>
      </c>
      <c r="AA107" s="73">
        <v>0</v>
      </c>
      <c r="AB107" s="73">
        <v>0</v>
      </c>
      <c r="AC107" s="73">
        <v>0</v>
      </c>
      <c r="AD107" s="73">
        <v>0</v>
      </c>
      <c r="AE107" s="73">
        <v>0</v>
      </c>
      <c r="AF107" s="73">
        <v>0</v>
      </c>
      <c r="AG107" s="73">
        <v>0</v>
      </c>
      <c r="AH107" s="73">
        <v>0</v>
      </c>
      <c r="AI107" s="29">
        <v>0</v>
      </c>
      <c r="AJ107" s="29">
        <v>0</v>
      </c>
      <c r="AK107" s="29">
        <v>0</v>
      </c>
      <c r="AL107" s="29">
        <v>0</v>
      </c>
      <c r="AM107" s="29">
        <v>0</v>
      </c>
      <c r="AN107" s="29">
        <v>0</v>
      </c>
      <c r="AO107" s="29">
        <v>0</v>
      </c>
      <c r="AP107" s="29">
        <v>0</v>
      </c>
    </row>
    <row r="108" spans="2:42" s="36" customFormat="1" x14ac:dyDescent="0.3">
      <c r="B108" s="29"/>
      <c r="C108" s="30"/>
      <c r="D108" s="31"/>
      <c r="E108" s="32"/>
      <c r="F108" s="32"/>
      <c r="I108" s="37" t="s">
        <v>85</v>
      </c>
      <c r="J108" s="35" t="s">
        <v>81</v>
      </c>
      <c r="K108" s="73">
        <v>1</v>
      </c>
      <c r="L108" s="73">
        <v>1</v>
      </c>
      <c r="M108" s="73">
        <v>1</v>
      </c>
      <c r="N108" s="73">
        <v>1</v>
      </c>
      <c r="O108" s="73">
        <v>1</v>
      </c>
      <c r="P108" s="73">
        <v>1</v>
      </c>
      <c r="Q108" s="73">
        <v>1</v>
      </c>
      <c r="R108" s="73">
        <v>1</v>
      </c>
      <c r="S108" s="73">
        <v>1</v>
      </c>
      <c r="T108" s="73">
        <v>-99</v>
      </c>
      <c r="U108" s="76">
        <v>-99</v>
      </c>
      <c r="V108" s="76">
        <v>0.16</v>
      </c>
      <c r="W108" s="73">
        <v>1</v>
      </c>
      <c r="X108" s="73">
        <v>1</v>
      </c>
      <c r="Y108" s="73">
        <v>0</v>
      </c>
      <c r="Z108" s="73">
        <v>0</v>
      </c>
      <c r="AA108" s="73">
        <v>0.4</v>
      </c>
      <c r="AB108" s="73">
        <v>1</v>
      </c>
      <c r="AC108" s="73">
        <v>0</v>
      </c>
      <c r="AD108" s="73">
        <v>0.3</v>
      </c>
      <c r="AE108" s="73">
        <v>0.8</v>
      </c>
      <c r="AF108" s="73">
        <v>0</v>
      </c>
      <c r="AG108" s="73">
        <v>1</v>
      </c>
      <c r="AH108" s="73">
        <v>1</v>
      </c>
      <c r="AI108" s="29">
        <v>1</v>
      </c>
      <c r="AJ108" s="29">
        <v>1</v>
      </c>
      <c r="AK108" s="29">
        <v>1</v>
      </c>
      <c r="AL108" s="29">
        <v>1</v>
      </c>
      <c r="AM108" s="29">
        <v>1</v>
      </c>
      <c r="AN108" s="29">
        <v>1</v>
      </c>
      <c r="AO108" s="29">
        <v>1</v>
      </c>
      <c r="AP108" s="29">
        <v>1</v>
      </c>
    </row>
    <row r="109" spans="2:42" s="36" customFormat="1" x14ac:dyDescent="0.3">
      <c r="B109" s="29"/>
      <c r="C109" s="30"/>
      <c r="D109" s="31"/>
      <c r="E109" s="32"/>
      <c r="F109" s="32"/>
      <c r="I109" s="37"/>
      <c r="J109" s="35"/>
      <c r="K109" s="29"/>
      <c r="L109" s="29"/>
      <c r="M109" s="29"/>
      <c r="N109" s="29"/>
      <c r="O109" s="29"/>
      <c r="P109" s="29"/>
      <c r="Q109" s="29"/>
      <c r="R109" s="29"/>
      <c r="S109" s="29"/>
      <c r="T109" s="44"/>
      <c r="U109" s="44"/>
      <c r="V109" s="34"/>
      <c r="W109" s="35"/>
      <c r="X109" s="35"/>
      <c r="Y109" s="35"/>
      <c r="Z109" s="35"/>
      <c r="AA109" s="35"/>
      <c r="AB109" s="35"/>
      <c r="AC109" s="29"/>
      <c r="AD109" s="29"/>
      <c r="AE109" s="29"/>
      <c r="AF109" s="29"/>
      <c r="AG109" s="29"/>
      <c r="AH109" s="29"/>
      <c r="AI109" s="29"/>
      <c r="AL109" s="37"/>
    </row>
    <row r="110" spans="2:42" s="36" customFormat="1" x14ac:dyDescent="0.3">
      <c r="B110" s="29"/>
      <c r="C110" s="30"/>
      <c r="D110" s="29"/>
      <c r="E110" s="32"/>
      <c r="F110" s="32"/>
      <c r="I110" s="37"/>
      <c r="J110" s="35"/>
      <c r="K110" s="29"/>
      <c r="L110" s="29"/>
      <c r="M110" s="29"/>
      <c r="N110" s="29"/>
      <c r="O110" s="29"/>
      <c r="P110" s="29"/>
      <c r="Q110" s="29"/>
      <c r="R110" s="29"/>
      <c r="S110" s="29"/>
      <c r="T110" s="44"/>
      <c r="U110" s="44"/>
      <c r="V110" s="34"/>
      <c r="W110" s="35"/>
      <c r="X110" s="35"/>
      <c r="Y110" s="35"/>
      <c r="Z110" s="35"/>
      <c r="AA110" s="35"/>
      <c r="AB110" s="35"/>
      <c r="AC110" s="29"/>
      <c r="AD110" s="29"/>
      <c r="AE110" s="29"/>
      <c r="AF110" s="29"/>
      <c r="AG110" s="29"/>
      <c r="AH110" s="29"/>
      <c r="AI110" s="29"/>
      <c r="AL110" s="37"/>
    </row>
    <row r="111" spans="2:42" s="36" customFormat="1" x14ac:dyDescent="0.3">
      <c r="B111" s="29"/>
      <c r="C111" s="47"/>
      <c r="D111" s="29"/>
      <c r="E111" s="32"/>
      <c r="F111" s="32"/>
      <c r="I111" s="37" t="s">
        <v>86</v>
      </c>
      <c r="J111" s="35"/>
      <c r="K111" s="29"/>
      <c r="L111" s="29"/>
      <c r="M111" s="29"/>
      <c r="N111" s="29"/>
      <c r="O111" s="29"/>
      <c r="P111" s="29"/>
      <c r="Q111" s="29"/>
      <c r="R111" s="29"/>
      <c r="S111" s="29"/>
      <c r="T111" s="44"/>
      <c r="U111" s="44"/>
      <c r="V111" s="34"/>
      <c r="W111" s="35"/>
      <c r="X111" s="35"/>
      <c r="Y111" s="35"/>
      <c r="Z111" s="35"/>
      <c r="AA111" s="35"/>
      <c r="AB111" s="35"/>
      <c r="AC111" s="29"/>
      <c r="AD111" s="29"/>
      <c r="AE111" s="29"/>
      <c r="AF111" s="29"/>
      <c r="AG111" s="29"/>
      <c r="AH111" s="29"/>
      <c r="AI111" s="29"/>
      <c r="AL111" s="37"/>
    </row>
    <row r="112" spans="2:42" s="36" customFormat="1" x14ac:dyDescent="0.3">
      <c r="B112" s="29"/>
      <c r="C112" s="47"/>
      <c r="D112" s="29"/>
      <c r="E112" s="32"/>
      <c r="F112" s="32"/>
      <c r="I112" s="36" t="s">
        <v>87</v>
      </c>
      <c r="J112" s="35" t="s">
        <v>74</v>
      </c>
      <c r="K112" s="29" t="s">
        <v>145</v>
      </c>
      <c r="L112" s="29" t="s">
        <v>164</v>
      </c>
      <c r="M112" s="29" t="s">
        <v>163</v>
      </c>
      <c r="N112" s="29" t="s">
        <v>162</v>
      </c>
      <c r="O112" s="29" t="s">
        <v>168</v>
      </c>
      <c r="P112" s="29" t="s">
        <v>171</v>
      </c>
      <c r="Q112" s="29" t="s">
        <v>175</v>
      </c>
      <c r="R112" s="29" t="s">
        <v>178</v>
      </c>
      <c r="S112" s="29" t="s">
        <v>181</v>
      </c>
      <c r="T112" s="44" t="s">
        <v>185</v>
      </c>
      <c r="U112" s="44" t="s">
        <v>193</v>
      </c>
      <c r="V112" s="34" t="s">
        <v>197</v>
      </c>
      <c r="W112" s="35" t="s">
        <v>199</v>
      </c>
      <c r="X112" s="35" t="s">
        <v>199</v>
      </c>
      <c r="Y112" s="35" t="s">
        <v>199</v>
      </c>
      <c r="Z112" s="35" t="s">
        <v>213</v>
      </c>
      <c r="AA112" s="35" t="s">
        <v>217</v>
      </c>
      <c r="AB112" s="35" t="s">
        <v>199</v>
      </c>
      <c r="AC112" s="35" t="s">
        <v>199</v>
      </c>
      <c r="AD112" s="35" t="s">
        <v>199</v>
      </c>
      <c r="AE112" s="35" t="s">
        <v>199</v>
      </c>
      <c r="AF112" s="35" t="s">
        <v>199</v>
      </c>
      <c r="AG112" s="29" t="s">
        <v>236</v>
      </c>
      <c r="AH112" s="29" t="s">
        <v>236</v>
      </c>
      <c r="AI112" s="29" t="s">
        <v>199</v>
      </c>
      <c r="AJ112" s="29" t="s">
        <v>302</v>
      </c>
      <c r="AK112" s="29" t="s">
        <v>310</v>
      </c>
      <c r="AL112" s="37" t="s">
        <v>323</v>
      </c>
      <c r="AM112" s="29" t="s">
        <v>336</v>
      </c>
      <c r="AN112" s="29" t="s">
        <v>341</v>
      </c>
      <c r="AO112" s="29" t="s">
        <v>323</v>
      </c>
      <c r="AP112" s="37" t="s">
        <v>323</v>
      </c>
    </row>
    <row r="113" spans="2:42" s="36" customFormat="1" x14ac:dyDescent="0.3">
      <c r="B113" s="29"/>
      <c r="C113" s="47"/>
      <c r="D113" s="29"/>
      <c r="E113" s="32"/>
      <c r="F113" s="32"/>
      <c r="I113" s="37"/>
      <c r="J113" s="35"/>
      <c r="K113" s="29"/>
      <c r="L113" s="29"/>
      <c r="M113" s="29"/>
      <c r="N113" s="29"/>
      <c r="O113" s="29"/>
      <c r="P113" s="29"/>
      <c r="Q113" s="29"/>
      <c r="R113" s="29"/>
      <c r="S113" s="29"/>
      <c r="T113" s="44"/>
      <c r="U113" s="44"/>
      <c r="V113" s="34"/>
      <c r="W113" s="35"/>
      <c r="X113" s="35"/>
      <c r="Y113" s="35"/>
      <c r="Z113" s="35"/>
      <c r="AA113" s="35"/>
      <c r="AB113" s="35"/>
      <c r="AC113" s="29"/>
      <c r="AD113" s="29"/>
      <c r="AE113" s="29"/>
      <c r="AF113" s="29"/>
      <c r="AG113" s="29"/>
      <c r="AH113" s="29"/>
      <c r="AI113" s="29"/>
      <c r="AL113" s="37"/>
    </row>
    <row r="114" spans="2:42" s="36" customFormat="1" x14ac:dyDescent="0.3">
      <c r="B114" s="29"/>
      <c r="C114" s="47"/>
      <c r="D114" s="29"/>
      <c r="E114" s="32"/>
      <c r="F114" s="32"/>
      <c r="I114" s="37" t="s">
        <v>88</v>
      </c>
      <c r="J114" s="35" t="s">
        <v>74</v>
      </c>
      <c r="K114" s="29" t="s">
        <v>146</v>
      </c>
      <c r="L114" s="29" t="s">
        <v>155</v>
      </c>
      <c r="M114" s="29" t="s">
        <v>155</v>
      </c>
      <c r="N114" s="29" t="s">
        <v>155</v>
      </c>
      <c r="O114" s="29"/>
      <c r="P114" s="29"/>
      <c r="Q114" s="29"/>
      <c r="R114" s="29" t="s">
        <v>155</v>
      </c>
      <c r="S114" s="29" t="s">
        <v>155</v>
      </c>
      <c r="T114" s="29" t="s">
        <v>155</v>
      </c>
      <c r="U114" s="44" t="s">
        <v>155</v>
      </c>
      <c r="V114" s="34" t="s">
        <v>155</v>
      </c>
      <c r="W114" s="35"/>
      <c r="X114" s="35"/>
      <c r="Y114" s="35"/>
      <c r="Z114" s="35"/>
      <c r="AA114" s="35"/>
      <c r="AB114" s="35"/>
      <c r="AC114" s="29"/>
      <c r="AD114" s="29"/>
      <c r="AE114" s="29"/>
      <c r="AF114" s="29"/>
      <c r="AG114" s="29" t="s">
        <v>237</v>
      </c>
      <c r="AH114" s="29" t="s">
        <v>237</v>
      </c>
      <c r="AI114" s="29" t="s">
        <v>297</v>
      </c>
      <c r="AJ114" s="29" t="s">
        <v>303</v>
      </c>
      <c r="AK114" s="29" t="s">
        <v>311</v>
      </c>
      <c r="AL114" s="37" t="s">
        <v>324</v>
      </c>
      <c r="AM114" s="29" t="s">
        <v>337</v>
      </c>
      <c r="AN114" s="29" t="s">
        <v>342</v>
      </c>
      <c r="AO114" s="29" t="s">
        <v>346</v>
      </c>
      <c r="AP114" s="29" t="s">
        <v>331</v>
      </c>
    </row>
    <row r="115" spans="2:42" s="36" customFormat="1" x14ac:dyDescent="0.3">
      <c r="B115" s="29"/>
      <c r="C115" s="47"/>
      <c r="D115" s="29"/>
      <c r="E115" s="32"/>
      <c r="F115" s="32"/>
      <c r="I115" s="37" t="s">
        <v>88</v>
      </c>
      <c r="J115" s="35" t="s">
        <v>74</v>
      </c>
      <c r="K115" s="29" t="s">
        <v>147</v>
      </c>
      <c r="L115" s="29"/>
      <c r="M115" s="29"/>
      <c r="N115" s="29"/>
      <c r="O115" s="29"/>
      <c r="P115" s="29"/>
      <c r="Q115" s="29"/>
      <c r="R115" s="29"/>
      <c r="S115" s="29"/>
      <c r="T115" s="44"/>
      <c r="U115" s="44"/>
      <c r="V115" s="34"/>
      <c r="W115" s="35"/>
      <c r="X115" s="35"/>
      <c r="Y115" s="35"/>
      <c r="Z115" s="35"/>
      <c r="AA115" s="35"/>
      <c r="AB115" s="35"/>
      <c r="AC115" s="29"/>
      <c r="AD115" s="29"/>
      <c r="AE115" s="29"/>
      <c r="AF115" s="29"/>
      <c r="AG115" s="29" t="s">
        <v>238</v>
      </c>
      <c r="AH115" s="29" t="s">
        <v>238</v>
      </c>
      <c r="AI115" s="29" t="s">
        <v>298</v>
      </c>
      <c r="AJ115" s="29" t="s">
        <v>304</v>
      </c>
      <c r="AK115" s="29" t="s">
        <v>312</v>
      </c>
      <c r="AL115" s="29" t="s">
        <v>312</v>
      </c>
    </row>
    <row r="116" spans="2:42" s="36" customFormat="1" x14ac:dyDescent="0.3">
      <c r="B116" s="29"/>
      <c r="C116" s="47"/>
      <c r="D116" s="29"/>
      <c r="E116" s="32"/>
      <c r="F116" s="32"/>
      <c r="I116" s="48"/>
      <c r="J116" s="35"/>
      <c r="K116" s="29"/>
      <c r="L116" s="29"/>
      <c r="M116" s="29"/>
      <c r="N116" s="29"/>
      <c r="O116" s="29"/>
      <c r="P116" s="29"/>
      <c r="Q116" s="29"/>
      <c r="R116" s="29"/>
      <c r="S116" s="29"/>
      <c r="T116" s="44"/>
      <c r="U116" s="44"/>
      <c r="V116" s="34"/>
      <c r="W116" s="35"/>
      <c r="X116" s="35"/>
      <c r="Y116" s="35"/>
      <c r="Z116" s="35"/>
      <c r="AA116" s="35"/>
      <c r="AB116" s="35"/>
      <c r="AC116" s="29"/>
      <c r="AD116" s="29"/>
      <c r="AE116" s="29"/>
      <c r="AF116" s="29"/>
      <c r="AG116" s="29"/>
      <c r="AH116" s="29"/>
      <c r="AI116" s="29"/>
      <c r="AL116" s="37"/>
    </row>
    <row r="117" spans="2:42" s="36" customFormat="1" x14ac:dyDescent="0.3">
      <c r="B117" s="29"/>
      <c r="C117" s="47"/>
      <c r="D117" s="29"/>
      <c r="E117" s="32"/>
      <c r="F117" s="32"/>
      <c r="I117" s="48"/>
      <c r="J117" s="35"/>
      <c r="K117" s="29"/>
      <c r="L117" s="29"/>
      <c r="M117" s="29"/>
      <c r="N117" s="29"/>
      <c r="O117" s="29"/>
      <c r="P117" s="29"/>
      <c r="Q117" s="29"/>
      <c r="R117" s="29"/>
      <c r="S117" s="29"/>
      <c r="T117" s="44"/>
      <c r="U117" s="44"/>
      <c r="V117" s="34"/>
      <c r="W117" s="35"/>
      <c r="X117" s="35"/>
      <c r="Y117" s="35"/>
      <c r="Z117" s="35"/>
      <c r="AA117" s="35"/>
      <c r="AB117" s="35"/>
      <c r="AC117" s="29"/>
      <c r="AD117" s="29"/>
      <c r="AE117" s="29"/>
      <c r="AF117" s="29"/>
      <c r="AG117" s="29"/>
      <c r="AH117" s="29"/>
      <c r="AI117" s="29"/>
      <c r="AL117" s="37"/>
    </row>
    <row r="118" spans="2:42" s="36" customFormat="1" x14ac:dyDescent="0.3">
      <c r="B118" s="29"/>
      <c r="C118" s="47"/>
      <c r="D118" s="29"/>
      <c r="E118" s="32"/>
      <c r="F118" s="32"/>
      <c r="I118" s="48"/>
      <c r="J118" s="35"/>
      <c r="K118" s="29"/>
      <c r="L118" s="29"/>
      <c r="M118" s="29"/>
      <c r="N118" s="29"/>
      <c r="O118" s="29"/>
      <c r="P118" s="29"/>
      <c r="Q118" s="29"/>
      <c r="R118" s="29"/>
      <c r="S118" s="29"/>
      <c r="T118" s="44"/>
      <c r="U118" s="44"/>
      <c r="V118" s="34"/>
      <c r="W118" s="35"/>
      <c r="X118" s="35"/>
      <c r="Y118" s="35"/>
      <c r="Z118" s="35"/>
      <c r="AA118" s="35"/>
      <c r="AB118" s="35"/>
      <c r="AC118" s="29"/>
      <c r="AD118" s="29"/>
      <c r="AE118" s="29"/>
      <c r="AF118" s="29"/>
      <c r="AG118" s="29"/>
      <c r="AH118" s="29"/>
      <c r="AI118" s="29"/>
      <c r="AL118" s="37"/>
    </row>
    <row r="119" spans="2:42" s="36" customFormat="1" x14ac:dyDescent="0.3">
      <c r="B119" s="29"/>
      <c r="C119" s="47"/>
      <c r="D119" s="29"/>
      <c r="E119" s="32"/>
      <c r="F119" s="32"/>
      <c r="I119" s="48"/>
      <c r="J119" s="35"/>
      <c r="K119" s="29"/>
      <c r="L119" s="29"/>
      <c r="M119" s="29"/>
      <c r="N119" s="29"/>
      <c r="O119" s="29"/>
      <c r="P119" s="29"/>
      <c r="Q119" s="29"/>
      <c r="R119" s="29"/>
      <c r="S119" s="29"/>
      <c r="T119" s="44"/>
      <c r="U119" s="44"/>
      <c r="V119" s="34"/>
      <c r="W119" s="35"/>
      <c r="X119" s="35"/>
      <c r="Y119" s="35"/>
      <c r="Z119" s="35"/>
      <c r="AA119" s="35"/>
      <c r="AB119" s="35"/>
      <c r="AC119" s="29"/>
      <c r="AD119" s="29"/>
      <c r="AE119" s="29"/>
      <c r="AF119" s="29"/>
      <c r="AG119" s="29"/>
      <c r="AH119" s="29"/>
      <c r="AI119" s="29"/>
      <c r="AL119" s="37"/>
    </row>
    <row r="120" spans="2:42" s="36" customFormat="1" x14ac:dyDescent="0.3">
      <c r="B120" s="29"/>
      <c r="C120" s="47"/>
      <c r="D120" s="29"/>
      <c r="E120" s="32"/>
      <c r="F120" s="32"/>
      <c r="H120" s="42" t="s">
        <v>89</v>
      </c>
      <c r="I120" s="49" t="s">
        <v>90</v>
      </c>
      <c r="J120" s="35"/>
      <c r="K120" s="29"/>
      <c r="L120" s="29"/>
      <c r="M120" s="29"/>
      <c r="N120" s="29"/>
      <c r="O120" s="29"/>
      <c r="P120" s="29"/>
      <c r="Q120" s="29"/>
      <c r="R120" s="29"/>
      <c r="S120" s="29"/>
      <c r="T120" s="44"/>
      <c r="U120" s="44"/>
      <c r="V120" s="34"/>
      <c r="W120" s="35"/>
      <c r="X120" s="35"/>
      <c r="Y120" s="35"/>
      <c r="Z120" s="35"/>
      <c r="AA120" s="35"/>
      <c r="AB120" s="35"/>
      <c r="AC120" s="29"/>
      <c r="AD120" s="29"/>
      <c r="AE120" s="29"/>
      <c r="AF120" s="29"/>
      <c r="AG120" s="29"/>
      <c r="AH120" s="29"/>
      <c r="AI120" s="29"/>
      <c r="AL120" s="37"/>
    </row>
    <row r="121" spans="2:42" s="36" customFormat="1" x14ac:dyDescent="0.3">
      <c r="B121" s="29"/>
      <c r="C121" s="47"/>
      <c r="D121" s="29"/>
      <c r="E121" s="32"/>
      <c r="F121" s="32"/>
      <c r="H121" s="42"/>
      <c r="I121" s="50" t="s">
        <v>91</v>
      </c>
      <c r="J121" s="35"/>
      <c r="K121" s="29"/>
      <c r="L121" s="29"/>
      <c r="M121" s="29"/>
      <c r="N121" s="29"/>
      <c r="O121" s="29"/>
      <c r="P121" s="29"/>
      <c r="Q121" s="29"/>
      <c r="R121" s="29"/>
      <c r="S121" s="29"/>
      <c r="T121" s="44"/>
      <c r="U121" s="44"/>
      <c r="V121" s="34"/>
      <c r="W121" s="35"/>
      <c r="X121" s="35"/>
      <c r="Y121" s="35"/>
      <c r="Z121" s="35"/>
      <c r="AA121" s="35"/>
      <c r="AB121" s="35"/>
      <c r="AC121" s="29"/>
      <c r="AD121" s="29"/>
      <c r="AE121" s="29"/>
      <c r="AF121" s="29"/>
      <c r="AG121" s="29"/>
      <c r="AH121" s="29"/>
      <c r="AI121" s="29"/>
      <c r="AL121" s="37"/>
    </row>
    <row r="122" spans="2:42" s="36" customFormat="1" x14ac:dyDescent="0.3">
      <c r="B122" s="29"/>
      <c r="C122" s="47"/>
      <c r="D122" s="29"/>
      <c r="E122" s="32"/>
      <c r="F122" s="32"/>
      <c r="I122" s="51" t="s">
        <v>22</v>
      </c>
      <c r="J122" s="35" t="s">
        <v>27</v>
      </c>
      <c r="K122" s="74">
        <v>0</v>
      </c>
      <c r="L122" s="74">
        <v>0</v>
      </c>
      <c r="M122" s="74">
        <v>0</v>
      </c>
      <c r="N122" s="74">
        <v>0</v>
      </c>
      <c r="O122" s="74">
        <v>0</v>
      </c>
      <c r="P122" s="74">
        <v>0</v>
      </c>
      <c r="Q122" s="74">
        <v>0</v>
      </c>
      <c r="R122" s="74">
        <v>0</v>
      </c>
      <c r="S122" s="74">
        <v>0</v>
      </c>
      <c r="T122" s="74">
        <v>0</v>
      </c>
      <c r="U122" s="74">
        <v>0</v>
      </c>
      <c r="V122" s="74">
        <v>0</v>
      </c>
      <c r="W122" s="74">
        <v>1</v>
      </c>
      <c r="X122" s="74">
        <v>1</v>
      </c>
      <c r="Y122" s="74">
        <v>1</v>
      </c>
      <c r="Z122" s="74">
        <v>1</v>
      </c>
      <c r="AA122" s="74">
        <v>1</v>
      </c>
      <c r="AB122" s="74">
        <v>1</v>
      </c>
      <c r="AC122" s="74">
        <v>1</v>
      </c>
      <c r="AD122" s="74">
        <v>1</v>
      </c>
      <c r="AE122" s="74">
        <v>1</v>
      </c>
      <c r="AF122" s="74">
        <v>1</v>
      </c>
      <c r="AG122" s="74">
        <v>0</v>
      </c>
      <c r="AH122" s="74">
        <v>0</v>
      </c>
      <c r="AI122" s="29">
        <v>0</v>
      </c>
      <c r="AJ122" s="74">
        <v>0</v>
      </c>
      <c r="AK122" s="74">
        <v>0</v>
      </c>
      <c r="AL122" s="37">
        <v>0</v>
      </c>
      <c r="AM122" s="74">
        <v>0</v>
      </c>
      <c r="AN122" s="74">
        <v>0</v>
      </c>
      <c r="AO122" s="74">
        <v>0</v>
      </c>
      <c r="AP122" s="74">
        <v>0</v>
      </c>
    </row>
    <row r="123" spans="2:42" s="36" customFormat="1" x14ac:dyDescent="0.3">
      <c r="B123" s="29"/>
      <c r="C123" s="47"/>
      <c r="D123" s="29"/>
      <c r="E123" s="32"/>
      <c r="F123" s="32"/>
      <c r="I123" s="51" t="s">
        <v>92</v>
      </c>
      <c r="J123" s="35" t="s">
        <v>27</v>
      </c>
      <c r="K123" s="74">
        <v>1</v>
      </c>
      <c r="L123" s="74">
        <v>1</v>
      </c>
      <c r="M123" s="74">
        <v>1</v>
      </c>
      <c r="N123" s="74">
        <v>1</v>
      </c>
      <c r="O123" s="74">
        <v>1</v>
      </c>
      <c r="P123" s="74">
        <v>1</v>
      </c>
      <c r="Q123" s="74">
        <v>1</v>
      </c>
      <c r="R123" s="74">
        <v>1</v>
      </c>
      <c r="S123" s="74">
        <v>1</v>
      </c>
      <c r="T123" s="74">
        <v>1</v>
      </c>
      <c r="U123" s="74">
        <v>1</v>
      </c>
      <c r="V123" s="74">
        <v>1</v>
      </c>
      <c r="W123" s="74">
        <v>1</v>
      </c>
      <c r="X123" s="74">
        <v>1</v>
      </c>
      <c r="Y123" s="74">
        <v>1</v>
      </c>
      <c r="Z123" s="74">
        <v>1</v>
      </c>
      <c r="AA123" s="74">
        <v>1</v>
      </c>
      <c r="AB123" s="74">
        <v>1</v>
      </c>
      <c r="AC123" s="74">
        <v>1</v>
      </c>
      <c r="AD123" s="74">
        <v>1</v>
      </c>
      <c r="AE123" s="74">
        <v>1</v>
      </c>
      <c r="AF123" s="74">
        <v>1</v>
      </c>
      <c r="AG123" s="74">
        <v>0</v>
      </c>
      <c r="AH123" s="74">
        <v>0</v>
      </c>
      <c r="AI123" s="29">
        <v>0</v>
      </c>
      <c r="AJ123" s="74">
        <v>0</v>
      </c>
      <c r="AK123" s="74">
        <v>0</v>
      </c>
      <c r="AL123" s="37">
        <v>0</v>
      </c>
      <c r="AM123" s="74">
        <v>0</v>
      </c>
      <c r="AN123" s="74">
        <v>0</v>
      </c>
      <c r="AO123" s="74">
        <v>0</v>
      </c>
      <c r="AP123" s="74">
        <v>0</v>
      </c>
    </row>
    <row r="124" spans="2:42" s="36" customFormat="1" x14ac:dyDescent="0.3">
      <c r="B124" s="29"/>
      <c r="C124" s="47"/>
      <c r="D124" s="29"/>
      <c r="E124" s="32"/>
      <c r="F124" s="32"/>
      <c r="I124" s="51" t="s">
        <v>93</v>
      </c>
      <c r="J124" s="35" t="s">
        <v>27</v>
      </c>
      <c r="K124" s="74">
        <v>0</v>
      </c>
      <c r="L124" s="74">
        <v>0</v>
      </c>
      <c r="M124" s="74">
        <v>0</v>
      </c>
      <c r="N124" s="74">
        <v>0</v>
      </c>
      <c r="O124" s="74">
        <v>0</v>
      </c>
      <c r="P124" s="74">
        <v>0</v>
      </c>
      <c r="Q124" s="74">
        <v>0</v>
      </c>
      <c r="R124" s="74">
        <v>0</v>
      </c>
      <c r="S124" s="74">
        <v>0</v>
      </c>
      <c r="T124" s="74">
        <v>0</v>
      </c>
      <c r="U124" s="74">
        <v>0</v>
      </c>
      <c r="V124" s="74">
        <v>0</v>
      </c>
      <c r="W124" s="74">
        <v>1</v>
      </c>
      <c r="X124" s="74">
        <v>1</v>
      </c>
      <c r="Y124" s="74">
        <v>1</v>
      </c>
      <c r="Z124" s="74">
        <v>1</v>
      </c>
      <c r="AA124" s="74">
        <v>1</v>
      </c>
      <c r="AB124" s="74">
        <v>1</v>
      </c>
      <c r="AC124" s="74">
        <v>1</v>
      </c>
      <c r="AD124" s="74">
        <v>1</v>
      </c>
      <c r="AE124" s="74">
        <v>1</v>
      </c>
      <c r="AF124" s="74">
        <v>1</v>
      </c>
      <c r="AG124" s="74">
        <v>1</v>
      </c>
      <c r="AH124" s="74">
        <v>1</v>
      </c>
      <c r="AI124" s="29">
        <v>1</v>
      </c>
      <c r="AJ124" s="74">
        <v>1</v>
      </c>
      <c r="AK124" s="74">
        <v>1</v>
      </c>
      <c r="AL124" s="37">
        <v>1</v>
      </c>
      <c r="AM124" s="74">
        <v>1</v>
      </c>
      <c r="AN124" s="74">
        <v>1</v>
      </c>
      <c r="AO124" s="74">
        <v>1</v>
      </c>
      <c r="AP124" s="74">
        <v>1</v>
      </c>
    </row>
    <row r="125" spans="2:42" s="36" customFormat="1" x14ac:dyDescent="0.3">
      <c r="B125" s="29"/>
      <c r="C125" s="47"/>
      <c r="D125" s="29"/>
      <c r="E125" s="32"/>
      <c r="F125" s="32"/>
      <c r="I125" s="51" t="s">
        <v>94</v>
      </c>
      <c r="J125" s="35" t="s">
        <v>27</v>
      </c>
      <c r="K125" s="74">
        <v>0</v>
      </c>
      <c r="L125" s="74">
        <v>0</v>
      </c>
      <c r="M125" s="74">
        <v>0</v>
      </c>
      <c r="N125" s="74">
        <v>0</v>
      </c>
      <c r="O125" s="74">
        <v>0</v>
      </c>
      <c r="P125" s="74">
        <v>0</v>
      </c>
      <c r="Q125" s="74">
        <v>0</v>
      </c>
      <c r="R125" s="74">
        <v>0</v>
      </c>
      <c r="S125" s="74">
        <v>0</v>
      </c>
      <c r="T125" s="74">
        <v>0</v>
      </c>
      <c r="U125" s="74">
        <v>0</v>
      </c>
      <c r="V125" s="74">
        <v>0</v>
      </c>
      <c r="W125" s="74">
        <v>0</v>
      </c>
      <c r="X125" s="74">
        <v>0</v>
      </c>
      <c r="Y125" s="74">
        <v>0</v>
      </c>
      <c r="Z125" s="74">
        <v>0</v>
      </c>
      <c r="AA125" s="74">
        <v>1</v>
      </c>
      <c r="AB125" s="74">
        <v>1</v>
      </c>
      <c r="AC125" s="74">
        <v>1</v>
      </c>
      <c r="AD125" s="74">
        <v>1</v>
      </c>
      <c r="AE125" s="74">
        <v>1</v>
      </c>
      <c r="AF125" s="74">
        <v>1</v>
      </c>
      <c r="AG125" s="74">
        <v>0</v>
      </c>
      <c r="AH125" s="74">
        <v>0</v>
      </c>
      <c r="AI125" s="29">
        <v>0</v>
      </c>
      <c r="AJ125" s="74">
        <v>0</v>
      </c>
      <c r="AK125" s="74">
        <v>0</v>
      </c>
      <c r="AL125" s="37">
        <v>0</v>
      </c>
      <c r="AM125" s="74">
        <v>0</v>
      </c>
      <c r="AN125" s="74">
        <v>0</v>
      </c>
      <c r="AO125" s="74">
        <v>0</v>
      </c>
      <c r="AP125" s="74">
        <v>0</v>
      </c>
    </row>
    <row r="126" spans="2:42" s="36" customFormat="1" x14ac:dyDescent="0.3">
      <c r="B126" s="29"/>
      <c r="C126" s="47"/>
      <c r="D126" s="29"/>
      <c r="E126" s="32"/>
      <c r="F126" s="32"/>
      <c r="I126" s="51"/>
      <c r="J126" s="35"/>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29"/>
      <c r="AJ126" s="74"/>
      <c r="AL126" s="37"/>
    </row>
    <row r="127" spans="2:42" s="36" customFormat="1" x14ac:dyDescent="0.3">
      <c r="B127" s="29"/>
      <c r="C127" s="47"/>
      <c r="D127" s="29"/>
      <c r="E127" s="32"/>
      <c r="F127" s="32"/>
      <c r="I127" s="51" t="s">
        <v>305</v>
      </c>
      <c r="J127" s="35"/>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36" t="s">
        <v>306</v>
      </c>
      <c r="AJ127" s="36" t="s">
        <v>306</v>
      </c>
      <c r="AK127" s="36" t="s">
        <v>313</v>
      </c>
      <c r="AL127" s="37" t="s">
        <v>325</v>
      </c>
      <c r="AM127" s="36" t="s">
        <v>338</v>
      </c>
      <c r="AN127" s="36" t="s">
        <v>343</v>
      </c>
      <c r="AO127" s="36" t="s">
        <v>347</v>
      </c>
      <c r="AP127" s="36" t="s">
        <v>332</v>
      </c>
    </row>
    <row r="128" spans="2:42" s="36" customFormat="1" x14ac:dyDescent="0.3">
      <c r="B128" s="29"/>
      <c r="C128" s="47"/>
      <c r="D128" s="29"/>
      <c r="E128" s="32"/>
      <c r="F128" s="32"/>
      <c r="I128" s="39" t="s">
        <v>95</v>
      </c>
      <c r="J128" s="35" t="s">
        <v>56</v>
      </c>
      <c r="K128" s="74">
        <v>100</v>
      </c>
      <c r="L128" s="74">
        <v>100</v>
      </c>
      <c r="M128" s="74">
        <v>100</v>
      </c>
      <c r="N128" s="74">
        <v>100</v>
      </c>
      <c r="O128" s="74">
        <v>100</v>
      </c>
      <c r="P128" s="74">
        <v>100</v>
      </c>
      <c r="Q128" s="74">
        <v>100</v>
      </c>
      <c r="R128" s="74">
        <v>100</v>
      </c>
      <c r="S128" s="74">
        <v>100</v>
      </c>
      <c r="T128" s="74">
        <v>100</v>
      </c>
      <c r="U128" s="74">
        <v>100</v>
      </c>
      <c r="V128" s="74">
        <v>100</v>
      </c>
      <c r="W128" s="74">
        <v>100</v>
      </c>
      <c r="X128" s="74">
        <v>100</v>
      </c>
      <c r="Y128" s="74">
        <v>100</v>
      </c>
      <c r="Z128" s="74">
        <v>100</v>
      </c>
      <c r="AA128" s="74">
        <v>100</v>
      </c>
      <c r="AB128" s="74">
        <v>100</v>
      </c>
      <c r="AC128" s="74">
        <v>100</v>
      </c>
      <c r="AD128" s="74">
        <v>100</v>
      </c>
      <c r="AE128" s="74">
        <v>100</v>
      </c>
      <c r="AF128" s="74">
        <v>100</v>
      </c>
      <c r="AG128" s="74">
        <v>0</v>
      </c>
      <c r="AH128" s="74">
        <v>0</v>
      </c>
      <c r="AI128" s="29">
        <v>5</v>
      </c>
      <c r="AJ128" s="74">
        <v>5</v>
      </c>
      <c r="AK128" s="74">
        <v>5</v>
      </c>
      <c r="AL128" s="37">
        <v>7</v>
      </c>
      <c r="AM128" s="74">
        <v>8</v>
      </c>
      <c r="AN128" s="74">
        <v>12</v>
      </c>
      <c r="AO128" s="74">
        <v>20</v>
      </c>
      <c r="AP128" s="74">
        <v>7</v>
      </c>
    </row>
    <row r="129" spans="1:100" s="36" customFormat="1" x14ac:dyDescent="0.3">
      <c r="B129" s="29"/>
      <c r="C129" s="47"/>
      <c r="D129" s="29"/>
      <c r="E129" s="32"/>
      <c r="F129" s="32"/>
      <c r="I129" s="39" t="s">
        <v>96</v>
      </c>
      <c r="J129" s="35" t="s">
        <v>56</v>
      </c>
      <c r="K129" s="74">
        <v>0</v>
      </c>
      <c r="L129" s="74">
        <v>0</v>
      </c>
      <c r="M129" s="74">
        <v>0</v>
      </c>
      <c r="N129" s="74">
        <v>0</v>
      </c>
      <c r="O129" s="74">
        <v>0</v>
      </c>
      <c r="P129" s="74">
        <v>0</v>
      </c>
      <c r="Q129" s="74">
        <v>0</v>
      </c>
      <c r="R129" s="74">
        <v>0</v>
      </c>
      <c r="S129" s="74">
        <v>0</v>
      </c>
      <c r="T129" s="74">
        <v>0</v>
      </c>
      <c r="U129" s="74">
        <v>0</v>
      </c>
      <c r="V129" s="74">
        <v>0</v>
      </c>
      <c r="W129" s="74">
        <v>0</v>
      </c>
      <c r="X129" s="74">
        <v>0</v>
      </c>
      <c r="Y129" s="74">
        <v>0</v>
      </c>
      <c r="Z129" s="74">
        <v>0</v>
      </c>
      <c r="AA129" s="74">
        <v>0</v>
      </c>
      <c r="AB129" s="74">
        <v>0</v>
      </c>
      <c r="AC129" s="74">
        <v>0</v>
      </c>
      <c r="AD129" s="74">
        <v>0</v>
      </c>
      <c r="AE129" s="74">
        <v>0</v>
      </c>
      <c r="AF129" s="74">
        <v>0</v>
      </c>
      <c r="AG129" s="74">
        <v>100</v>
      </c>
      <c r="AH129" s="74">
        <v>100</v>
      </c>
      <c r="AI129" s="29">
        <v>95</v>
      </c>
      <c r="AJ129" s="74">
        <v>95</v>
      </c>
      <c r="AK129" s="74">
        <v>95</v>
      </c>
      <c r="AL129" s="37">
        <v>93</v>
      </c>
      <c r="AM129" s="74">
        <v>92</v>
      </c>
      <c r="AN129" s="74">
        <v>88</v>
      </c>
      <c r="AO129" s="74">
        <v>80</v>
      </c>
      <c r="AP129" s="74">
        <v>93</v>
      </c>
    </row>
    <row r="130" spans="1:100" s="36" customFormat="1" x14ac:dyDescent="0.3">
      <c r="B130" s="29"/>
      <c r="C130" s="47"/>
      <c r="D130" s="29"/>
      <c r="E130" s="32"/>
      <c r="F130" s="32"/>
      <c r="I130" s="39"/>
      <c r="J130" s="35"/>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29"/>
      <c r="AL130" s="37"/>
    </row>
    <row r="131" spans="1:100" s="36" customFormat="1" x14ac:dyDescent="0.3">
      <c r="B131" s="29"/>
      <c r="C131" s="47"/>
      <c r="D131" s="29"/>
      <c r="E131" s="32"/>
      <c r="F131" s="32"/>
      <c r="I131" s="24" t="s">
        <v>97</v>
      </c>
      <c r="J131" s="35" t="s">
        <v>56</v>
      </c>
      <c r="K131" s="80">
        <v>0</v>
      </c>
      <c r="L131" s="80">
        <v>0</v>
      </c>
      <c r="M131" s="80">
        <v>0</v>
      </c>
      <c r="N131" s="80">
        <v>0</v>
      </c>
      <c r="O131" s="80">
        <v>0</v>
      </c>
      <c r="P131" s="80">
        <v>0</v>
      </c>
      <c r="Q131" s="80">
        <v>0</v>
      </c>
      <c r="R131" s="80">
        <v>0</v>
      </c>
      <c r="S131" s="80">
        <v>0</v>
      </c>
      <c r="T131" s="80">
        <v>0</v>
      </c>
      <c r="U131" s="80">
        <v>0</v>
      </c>
      <c r="V131" s="74">
        <v>0</v>
      </c>
      <c r="W131" s="74">
        <v>30</v>
      </c>
      <c r="X131" s="74">
        <v>30</v>
      </c>
      <c r="Y131" s="74">
        <v>40</v>
      </c>
      <c r="Z131" s="74">
        <v>20</v>
      </c>
      <c r="AA131" s="74">
        <v>20</v>
      </c>
      <c r="AB131" s="74">
        <v>20</v>
      </c>
      <c r="AC131" s="74">
        <v>20</v>
      </c>
      <c r="AD131" s="74">
        <v>0</v>
      </c>
      <c r="AE131" s="74">
        <v>0</v>
      </c>
      <c r="AF131" s="74">
        <v>0</v>
      </c>
      <c r="AG131" s="74">
        <v>0</v>
      </c>
      <c r="AH131" s="74">
        <v>0</v>
      </c>
      <c r="AI131" s="29">
        <v>0</v>
      </c>
      <c r="AJ131" s="29">
        <v>0</v>
      </c>
      <c r="AK131" s="74">
        <v>0</v>
      </c>
      <c r="AL131" s="37">
        <v>0</v>
      </c>
      <c r="AM131" s="36">
        <v>0</v>
      </c>
      <c r="AN131" s="36">
        <v>5</v>
      </c>
      <c r="AO131" s="36">
        <v>10</v>
      </c>
      <c r="AP131" s="36">
        <v>5</v>
      </c>
    </row>
    <row r="132" spans="1:100" s="36" customFormat="1" x14ac:dyDescent="0.3">
      <c r="B132" s="29"/>
      <c r="C132" s="47"/>
      <c r="D132" s="52"/>
      <c r="E132" s="32"/>
      <c r="F132" s="32"/>
      <c r="I132" s="24" t="s">
        <v>98</v>
      </c>
      <c r="J132" s="35" t="s">
        <v>56</v>
      </c>
      <c r="K132" s="80">
        <v>100</v>
      </c>
      <c r="L132" s="80">
        <v>100</v>
      </c>
      <c r="M132" s="80">
        <v>100</v>
      </c>
      <c r="N132" s="80">
        <v>100</v>
      </c>
      <c r="O132" s="80">
        <v>100</v>
      </c>
      <c r="P132" s="80">
        <v>100</v>
      </c>
      <c r="Q132" s="80">
        <v>100</v>
      </c>
      <c r="R132" s="80">
        <v>100</v>
      </c>
      <c r="S132" s="80">
        <v>100</v>
      </c>
      <c r="T132" s="80">
        <v>100</v>
      </c>
      <c r="U132" s="80">
        <v>100</v>
      </c>
      <c r="V132" s="74">
        <v>100</v>
      </c>
      <c r="W132" s="74">
        <v>100</v>
      </c>
      <c r="X132" s="74">
        <v>100</v>
      </c>
      <c r="Y132" s="74">
        <v>100</v>
      </c>
      <c r="Z132" s="74">
        <v>100</v>
      </c>
      <c r="AA132" s="74">
        <v>100</v>
      </c>
      <c r="AB132" s="74">
        <v>100</v>
      </c>
      <c r="AC132" s="74">
        <v>100</v>
      </c>
      <c r="AD132" s="74">
        <v>100</v>
      </c>
      <c r="AE132" s="74">
        <v>100</v>
      </c>
      <c r="AF132" s="74">
        <v>100</v>
      </c>
      <c r="AG132" s="74">
        <v>0</v>
      </c>
      <c r="AH132" s="74">
        <v>0</v>
      </c>
      <c r="AI132" s="29">
        <v>0</v>
      </c>
      <c r="AJ132" s="29">
        <v>0</v>
      </c>
      <c r="AK132" s="74">
        <v>0</v>
      </c>
      <c r="AL132" s="37">
        <v>5</v>
      </c>
      <c r="AM132" s="36">
        <v>10</v>
      </c>
      <c r="AN132" s="36">
        <v>5</v>
      </c>
      <c r="AO132" s="36">
        <v>10</v>
      </c>
      <c r="AP132" s="36">
        <v>5</v>
      </c>
    </row>
    <row r="133" spans="1:100" s="36" customFormat="1" x14ac:dyDescent="0.3">
      <c r="A133" s="37"/>
      <c r="B133" s="29"/>
      <c r="C133" s="47"/>
      <c r="D133" s="29"/>
      <c r="E133" s="32"/>
      <c r="F133" s="32"/>
      <c r="I133" s="24" t="s">
        <v>99</v>
      </c>
      <c r="J133" s="35" t="s">
        <v>56</v>
      </c>
      <c r="K133" s="81">
        <v>0</v>
      </c>
      <c r="L133" s="74">
        <v>0</v>
      </c>
      <c r="M133" s="74">
        <v>0</v>
      </c>
      <c r="N133" s="74">
        <v>0</v>
      </c>
      <c r="O133" s="74">
        <v>0</v>
      </c>
      <c r="P133" s="74">
        <v>0</v>
      </c>
      <c r="Q133" s="74">
        <v>0</v>
      </c>
      <c r="R133" s="74">
        <v>0</v>
      </c>
      <c r="S133" s="74">
        <v>0</v>
      </c>
      <c r="T133" s="74">
        <v>0</v>
      </c>
      <c r="U133" s="74">
        <v>0</v>
      </c>
      <c r="V133" s="74">
        <v>0</v>
      </c>
      <c r="W133" s="74">
        <v>0</v>
      </c>
      <c r="X133" s="74">
        <v>0</v>
      </c>
      <c r="Y133" s="74"/>
      <c r="Z133" s="74">
        <v>0</v>
      </c>
      <c r="AA133" s="74">
        <v>0</v>
      </c>
      <c r="AB133" s="74">
        <v>0</v>
      </c>
      <c r="AC133" s="74">
        <v>0</v>
      </c>
      <c r="AD133" s="74">
        <v>0</v>
      </c>
      <c r="AE133" s="74">
        <v>0</v>
      </c>
      <c r="AF133" s="74">
        <v>0</v>
      </c>
      <c r="AG133" s="74">
        <v>0</v>
      </c>
      <c r="AH133" s="74">
        <v>0</v>
      </c>
      <c r="AI133" s="29">
        <v>10</v>
      </c>
      <c r="AJ133" s="29">
        <v>10</v>
      </c>
      <c r="AK133" s="77">
        <v>15</v>
      </c>
      <c r="AL133" s="88">
        <v>5</v>
      </c>
      <c r="AM133" s="36">
        <v>20</v>
      </c>
      <c r="AN133" s="36">
        <v>10</v>
      </c>
      <c r="AO133" s="36">
        <v>20</v>
      </c>
      <c r="AP133" s="36">
        <v>5</v>
      </c>
      <c r="CV133" s="54"/>
    </row>
    <row r="134" spans="1:100" s="36" customFormat="1" x14ac:dyDescent="0.3">
      <c r="A134" s="37"/>
      <c r="B134" s="29"/>
      <c r="C134" s="47"/>
      <c r="D134" s="29"/>
      <c r="E134" s="32"/>
      <c r="F134" s="32"/>
      <c r="I134" s="24" t="s">
        <v>100</v>
      </c>
      <c r="J134" s="35" t="s">
        <v>56</v>
      </c>
      <c r="K134" s="81">
        <v>0</v>
      </c>
      <c r="L134" s="74">
        <v>0</v>
      </c>
      <c r="M134" s="74">
        <v>0</v>
      </c>
      <c r="N134" s="74">
        <v>0</v>
      </c>
      <c r="O134" s="74">
        <v>0</v>
      </c>
      <c r="P134" s="74">
        <v>0</v>
      </c>
      <c r="Q134" s="74">
        <v>0</v>
      </c>
      <c r="R134" s="74">
        <v>0</v>
      </c>
      <c r="S134" s="74">
        <v>0</v>
      </c>
      <c r="T134" s="74">
        <v>0</v>
      </c>
      <c r="U134" s="74">
        <v>0</v>
      </c>
      <c r="V134" s="74">
        <v>0</v>
      </c>
      <c r="W134" s="74">
        <v>0</v>
      </c>
      <c r="X134" s="74">
        <v>0</v>
      </c>
      <c r="Y134" s="74"/>
      <c r="Z134" s="74">
        <v>0</v>
      </c>
      <c r="AA134" s="74">
        <v>0</v>
      </c>
      <c r="AB134" s="74">
        <v>0</v>
      </c>
      <c r="AC134" s="74">
        <v>0</v>
      </c>
      <c r="AD134" s="74">
        <v>0</v>
      </c>
      <c r="AE134" s="74">
        <v>0</v>
      </c>
      <c r="AF134" s="74">
        <v>0</v>
      </c>
      <c r="AG134" s="74">
        <v>100</v>
      </c>
      <c r="AH134" s="74">
        <v>100</v>
      </c>
      <c r="AI134" s="29">
        <v>90</v>
      </c>
      <c r="AJ134" s="29">
        <v>90</v>
      </c>
      <c r="AK134" s="74">
        <v>85</v>
      </c>
      <c r="AL134" s="37">
        <v>90</v>
      </c>
      <c r="AM134" s="36">
        <v>70</v>
      </c>
      <c r="AN134" s="36">
        <v>80</v>
      </c>
      <c r="AO134" s="36">
        <v>60</v>
      </c>
      <c r="AP134" s="36">
        <v>85</v>
      </c>
    </row>
    <row r="135" spans="1:100" s="36" customFormat="1" x14ac:dyDescent="0.3">
      <c r="A135" s="37"/>
      <c r="B135" s="29"/>
      <c r="C135" s="47"/>
      <c r="D135" s="29"/>
      <c r="E135" s="32"/>
      <c r="F135" s="32"/>
      <c r="I135" s="24"/>
      <c r="J135" s="35"/>
      <c r="K135" s="53"/>
      <c r="L135" s="44"/>
      <c r="M135" s="44"/>
      <c r="N135" s="44"/>
      <c r="O135" s="44"/>
      <c r="P135" s="44"/>
      <c r="Q135" s="44"/>
      <c r="R135" s="44"/>
      <c r="S135" s="44"/>
      <c r="T135" s="44"/>
      <c r="U135" s="44"/>
      <c r="V135" s="34"/>
      <c r="W135" s="35"/>
      <c r="X135" s="35"/>
      <c r="Y135" s="35"/>
      <c r="Z135" s="35"/>
      <c r="AA135" s="35"/>
      <c r="AB135" s="35"/>
      <c r="AC135" s="35"/>
      <c r="AD135" s="29"/>
      <c r="AE135" s="29"/>
      <c r="AF135" s="29"/>
      <c r="AG135" s="29"/>
      <c r="AH135" s="29"/>
      <c r="AI135" s="29"/>
      <c r="AJ135" s="29"/>
      <c r="AL135" s="37"/>
    </row>
    <row r="136" spans="1:100" s="36" customFormat="1" x14ac:dyDescent="0.3">
      <c r="A136" s="37"/>
      <c r="B136" s="29"/>
      <c r="C136" s="47"/>
      <c r="D136" s="29"/>
      <c r="E136" s="32"/>
      <c r="F136" s="32"/>
      <c r="I136" s="24" t="s">
        <v>101</v>
      </c>
      <c r="J136" s="35"/>
      <c r="K136" s="53"/>
      <c r="L136" s="44"/>
      <c r="M136" s="44"/>
      <c r="N136" s="44"/>
      <c r="O136" s="44"/>
      <c r="P136" s="44"/>
      <c r="Q136" s="44"/>
      <c r="R136" s="44"/>
      <c r="S136" s="44"/>
      <c r="T136" s="44"/>
      <c r="U136" s="44"/>
      <c r="V136" s="34"/>
      <c r="W136" s="35"/>
      <c r="X136" s="35"/>
      <c r="Y136" s="35"/>
      <c r="Z136" s="35"/>
      <c r="AA136" s="35"/>
      <c r="AB136" s="35"/>
      <c r="AC136" s="35"/>
      <c r="AD136" s="29"/>
      <c r="AE136" s="29"/>
      <c r="AF136" s="29"/>
      <c r="AG136" s="29"/>
      <c r="AH136" s="29"/>
      <c r="AI136" s="29"/>
      <c r="AJ136" s="29"/>
      <c r="AL136" s="37"/>
    </row>
    <row r="137" spans="1:100" s="36" customFormat="1" x14ac:dyDescent="0.3">
      <c r="A137" s="37"/>
      <c r="B137" s="29"/>
      <c r="C137" s="47"/>
      <c r="D137" s="29"/>
      <c r="E137" s="32"/>
      <c r="F137" s="32"/>
      <c r="I137" s="24" t="s">
        <v>102</v>
      </c>
      <c r="J137" s="35" t="s">
        <v>56</v>
      </c>
      <c r="K137" s="53" t="s">
        <v>103</v>
      </c>
      <c r="L137" s="44" t="s">
        <v>103</v>
      </c>
      <c r="M137" s="44" t="s">
        <v>103</v>
      </c>
      <c r="N137" s="44" t="s">
        <v>103</v>
      </c>
      <c r="O137" s="44" t="s">
        <v>103</v>
      </c>
      <c r="P137" s="44" t="s">
        <v>103</v>
      </c>
      <c r="Q137" s="44" t="s">
        <v>103</v>
      </c>
      <c r="R137" s="44" t="s">
        <v>103</v>
      </c>
      <c r="S137" s="44" t="s">
        <v>103</v>
      </c>
      <c r="T137" s="44" t="s">
        <v>103</v>
      </c>
      <c r="U137" s="44" t="s">
        <v>103</v>
      </c>
      <c r="V137" s="44" t="s">
        <v>103</v>
      </c>
      <c r="W137" s="44" t="s">
        <v>103</v>
      </c>
      <c r="X137" s="44" t="s">
        <v>103</v>
      </c>
      <c r="Y137" s="44" t="s">
        <v>103</v>
      </c>
      <c r="Z137" s="44" t="s">
        <v>103</v>
      </c>
      <c r="AA137" s="44" t="s">
        <v>103</v>
      </c>
      <c r="AB137" s="44" t="s">
        <v>103</v>
      </c>
      <c r="AC137" s="44" t="s">
        <v>103</v>
      </c>
      <c r="AD137" s="44" t="s">
        <v>103</v>
      </c>
      <c r="AE137" s="44" t="s">
        <v>103</v>
      </c>
      <c r="AF137" s="44" t="s">
        <v>103</v>
      </c>
      <c r="AG137" s="29"/>
      <c r="AH137" s="29"/>
      <c r="AI137" s="29">
        <v>0.7</v>
      </c>
      <c r="AJ137" s="29">
        <v>0.7</v>
      </c>
      <c r="AK137" s="36">
        <v>0.9</v>
      </c>
      <c r="AL137" s="37">
        <v>0.93</v>
      </c>
      <c r="AM137" s="29">
        <v>0.9</v>
      </c>
      <c r="AN137" s="29">
        <v>0.9</v>
      </c>
      <c r="AO137" s="29">
        <v>0.9</v>
      </c>
      <c r="AP137" s="29">
        <v>0.88</v>
      </c>
    </row>
    <row r="138" spans="1:100" s="36" customFormat="1" x14ac:dyDescent="0.3">
      <c r="A138" s="37"/>
      <c r="B138" s="29"/>
      <c r="C138" s="47"/>
      <c r="D138" s="29"/>
      <c r="E138" s="32"/>
      <c r="F138" s="32"/>
      <c r="I138" s="24" t="s">
        <v>104</v>
      </c>
      <c r="J138" s="35" t="s">
        <v>56</v>
      </c>
      <c r="K138" s="53" t="s">
        <v>103</v>
      </c>
      <c r="L138" s="44" t="s">
        <v>103</v>
      </c>
      <c r="M138" s="44" t="s">
        <v>103</v>
      </c>
      <c r="N138" s="44" t="s">
        <v>103</v>
      </c>
      <c r="O138" s="44" t="s">
        <v>103</v>
      </c>
      <c r="P138" s="44" t="s">
        <v>103</v>
      </c>
      <c r="Q138" s="44" t="s">
        <v>103</v>
      </c>
      <c r="R138" s="44" t="s">
        <v>103</v>
      </c>
      <c r="S138" s="44" t="s">
        <v>103</v>
      </c>
      <c r="T138" s="44" t="s">
        <v>103</v>
      </c>
      <c r="U138" s="44" t="s">
        <v>103</v>
      </c>
      <c r="V138" s="44" t="s">
        <v>103</v>
      </c>
      <c r="W138" s="44" t="s">
        <v>103</v>
      </c>
      <c r="X138" s="44" t="s">
        <v>103</v>
      </c>
      <c r="Y138" s="44" t="s">
        <v>103</v>
      </c>
      <c r="Z138" s="44" t="s">
        <v>103</v>
      </c>
      <c r="AA138" s="44" t="s">
        <v>103</v>
      </c>
      <c r="AB138" s="44" t="s">
        <v>103</v>
      </c>
      <c r="AC138" s="44" t="s">
        <v>103</v>
      </c>
      <c r="AD138" s="44" t="s">
        <v>103</v>
      </c>
      <c r="AE138" s="44" t="s">
        <v>103</v>
      </c>
      <c r="AF138" s="44" t="s">
        <v>103</v>
      </c>
      <c r="AG138" s="82">
        <f>1/2.91</f>
        <v>0.3436426116838488</v>
      </c>
      <c r="AH138" s="82">
        <f>1/2.75</f>
        <v>0.36363636363636365</v>
      </c>
      <c r="AI138" s="29">
        <v>0.33</v>
      </c>
      <c r="AJ138" s="29">
        <v>0.33</v>
      </c>
      <c r="AK138" s="36">
        <v>0.33</v>
      </c>
      <c r="AL138" s="37">
        <v>0.32</v>
      </c>
      <c r="AM138" s="36">
        <v>0.32</v>
      </c>
      <c r="AN138" s="36">
        <v>0.33</v>
      </c>
      <c r="AO138" s="36">
        <v>0.32</v>
      </c>
      <c r="AP138" s="36">
        <v>0.32500000000000001</v>
      </c>
    </row>
    <row r="139" spans="1:100" s="36" customFormat="1" x14ac:dyDescent="0.3">
      <c r="A139" s="37"/>
      <c r="B139" s="29"/>
      <c r="C139" s="47"/>
      <c r="D139" s="29"/>
      <c r="E139" s="32"/>
      <c r="F139" s="32"/>
      <c r="I139" s="37"/>
      <c r="J139" s="35"/>
      <c r="K139" s="53"/>
      <c r="L139" s="44"/>
      <c r="M139" s="44"/>
      <c r="N139" s="44"/>
      <c r="O139" s="44"/>
      <c r="P139" s="44"/>
      <c r="Q139" s="44"/>
      <c r="R139" s="44"/>
      <c r="S139" s="44"/>
      <c r="T139" s="44"/>
      <c r="U139" s="44"/>
      <c r="V139" s="44"/>
      <c r="W139" s="44"/>
      <c r="X139" s="44"/>
      <c r="Y139" s="44"/>
      <c r="Z139" s="44"/>
      <c r="AA139" s="44"/>
      <c r="AB139" s="44"/>
      <c r="AC139" s="44"/>
      <c r="AD139" s="44"/>
      <c r="AE139" s="44"/>
      <c r="AF139" s="44"/>
      <c r="AG139" s="29"/>
      <c r="AH139" s="29"/>
      <c r="AI139" s="29"/>
      <c r="AJ139" s="29"/>
      <c r="AL139" s="37"/>
    </row>
    <row r="140" spans="1:100" s="36" customFormat="1" x14ac:dyDescent="0.3">
      <c r="A140" s="37"/>
      <c r="B140" s="29"/>
      <c r="C140" s="47"/>
      <c r="D140" s="29"/>
      <c r="E140" s="32"/>
      <c r="F140" s="32"/>
      <c r="I140" s="55" t="s">
        <v>105</v>
      </c>
      <c r="J140" s="56"/>
      <c r="K140" s="53"/>
      <c r="L140" s="44"/>
      <c r="M140" s="44"/>
      <c r="N140" s="44"/>
      <c r="O140" s="44"/>
      <c r="P140" s="44"/>
      <c r="Q140" s="44"/>
      <c r="R140" s="44"/>
      <c r="S140" s="44"/>
      <c r="T140" s="44"/>
      <c r="U140" s="44"/>
      <c r="V140" s="44"/>
      <c r="W140" s="44"/>
      <c r="X140" s="44"/>
      <c r="Y140" s="44"/>
      <c r="Z140" s="44"/>
      <c r="AA140" s="44"/>
      <c r="AB140" s="44"/>
      <c r="AC140" s="44"/>
      <c r="AD140" s="44"/>
      <c r="AE140" s="44"/>
      <c r="AF140" s="44"/>
      <c r="AG140" s="29"/>
      <c r="AH140" s="29"/>
      <c r="AI140" s="29"/>
      <c r="AJ140" s="29"/>
      <c r="AL140" s="37"/>
    </row>
    <row r="141" spans="1:100" s="36" customFormat="1" x14ac:dyDescent="0.3">
      <c r="A141" s="37"/>
      <c r="B141" s="29"/>
      <c r="C141" s="47"/>
      <c r="D141" s="29"/>
      <c r="E141" s="32"/>
      <c r="F141" s="32"/>
      <c r="I141" s="46" t="s">
        <v>106</v>
      </c>
      <c r="J141" s="35"/>
      <c r="K141" s="53"/>
      <c r="L141" s="44"/>
      <c r="M141" s="44"/>
      <c r="N141" s="44"/>
      <c r="O141" s="44"/>
      <c r="P141" s="44"/>
      <c r="Q141" s="44"/>
      <c r="R141" s="44"/>
      <c r="S141" s="44"/>
      <c r="T141" s="44"/>
      <c r="U141" s="44"/>
      <c r="V141" s="44"/>
      <c r="W141" s="44"/>
      <c r="X141" s="44"/>
      <c r="Y141" s="44"/>
      <c r="Z141" s="44"/>
      <c r="AA141" s="44"/>
      <c r="AB141" s="44"/>
      <c r="AC141" s="44"/>
      <c r="AD141" s="44"/>
      <c r="AE141" s="44"/>
      <c r="AF141" s="44"/>
      <c r="AG141" s="29"/>
      <c r="AH141" s="29"/>
      <c r="AI141" s="29"/>
      <c r="AJ141" s="29"/>
      <c r="AL141" s="37"/>
    </row>
    <row r="142" spans="1:100" s="36" customFormat="1" x14ac:dyDescent="0.3">
      <c r="A142" s="37"/>
      <c r="B142" s="29"/>
      <c r="C142" s="47"/>
      <c r="D142" s="29"/>
      <c r="E142" s="32"/>
      <c r="F142" s="32"/>
      <c r="H142" s="26" t="s">
        <v>107</v>
      </c>
      <c r="I142" s="37" t="s">
        <v>108</v>
      </c>
      <c r="J142" s="35" t="s">
        <v>109</v>
      </c>
      <c r="K142" s="79">
        <v>-99</v>
      </c>
      <c r="L142" s="79">
        <v>-99</v>
      </c>
      <c r="M142" s="79">
        <v>-99</v>
      </c>
      <c r="N142" s="79">
        <v>-99</v>
      </c>
      <c r="O142" s="79">
        <v>-99</v>
      </c>
      <c r="P142" s="79">
        <v>-99</v>
      </c>
      <c r="Q142" s="79">
        <v>-99</v>
      </c>
      <c r="R142" s="79">
        <v>-99</v>
      </c>
      <c r="S142" s="79">
        <v>-99</v>
      </c>
      <c r="T142" s="79">
        <v>-99</v>
      </c>
      <c r="U142" s="79">
        <v>-99</v>
      </c>
      <c r="V142" s="79">
        <v>-99</v>
      </c>
      <c r="W142" s="79">
        <v>-99</v>
      </c>
      <c r="X142" s="79">
        <v>-99</v>
      </c>
      <c r="Y142" s="79">
        <v>-99</v>
      </c>
      <c r="Z142" s="79">
        <v>-99</v>
      </c>
      <c r="AA142" s="79">
        <v>-99</v>
      </c>
      <c r="AB142" s="79">
        <v>-99</v>
      </c>
      <c r="AC142" s="79">
        <v>-99</v>
      </c>
      <c r="AD142" s="79">
        <v>-99</v>
      </c>
      <c r="AE142" s="79">
        <v>-99</v>
      </c>
      <c r="AF142" s="79">
        <v>-99</v>
      </c>
      <c r="AG142" s="41" t="s">
        <v>103</v>
      </c>
      <c r="AH142" s="41" t="s">
        <v>103</v>
      </c>
      <c r="AI142" s="29">
        <v>1</v>
      </c>
      <c r="AJ142" s="29">
        <v>1</v>
      </c>
      <c r="AK142" s="36" t="s">
        <v>314</v>
      </c>
      <c r="AL142" s="36" t="s">
        <v>314</v>
      </c>
      <c r="AM142" s="36" t="s">
        <v>314</v>
      </c>
      <c r="AN142" s="36">
        <v>120</v>
      </c>
      <c r="AO142" s="36" t="s">
        <v>314</v>
      </c>
      <c r="AP142" s="36">
        <v>120</v>
      </c>
    </row>
    <row r="143" spans="1:100" s="36" customFormat="1" x14ac:dyDescent="0.3">
      <c r="A143" s="37"/>
      <c r="B143" s="29"/>
      <c r="C143" s="47"/>
      <c r="D143" s="29"/>
      <c r="E143" s="32"/>
      <c r="F143" s="32"/>
      <c r="H143" s="37" t="s">
        <v>110</v>
      </c>
      <c r="I143" s="37" t="s">
        <v>111</v>
      </c>
      <c r="J143" s="35" t="s">
        <v>109</v>
      </c>
      <c r="K143" s="79">
        <v>-99</v>
      </c>
      <c r="L143" s="79">
        <v>-99</v>
      </c>
      <c r="M143" s="79">
        <v>-99</v>
      </c>
      <c r="N143" s="79">
        <v>-99</v>
      </c>
      <c r="O143" s="79">
        <v>-99</v>
      </c>
      <c r="P143" s="79">
        <v>-99</v>
      </c>
      <c r="Q143" s="79">
        <v>-99</v>
      </c>
      <c r="R143" s="79">
        <v>-99</v>
      </c>
      <c r="S143" s="79">
        <v>-99</v>
      </c>
      <c r="T143" s="79">
        <v>-99</v>
      </c>
      <c r="U143" s="79">
        <v>-99</v>
      </c>
      <c r="V143" s="79">
        <v>-99</v>
      </c>
      <c r="W143" s="79">
        <v>-99</v>
      </c>
      <c r="X143" s="79">
        <v>-99</v>
      </c>
      <c r="Y143" s="79">
        <v>-99</v>
      </c>
      <c r="Z143" s="79">
        <v>-99</v>
      </c>
      <c r="AA143" s="79">
        <v>-99</v>
      </c>
      <c r="AB143" s="79">
        <v>-99</v>
      </c>
      <c r="AC143" s="79">
        <v>-99</v>
      </c>
      <c r="AD143" s="79">
        <v>-99</v>
      </c>
      <c r="AE143" s="79">
        <v>-99</v>
      </c>
      <c r="AF143" s="79">
        <v>-99</v>
      </c>
      <c r="AG143" s="41" t="s">
        <v>103</v>
      </c>
      <c r="AH143" s="41" t="s">
        <v>103</v>
      </c>
      <c r="AI143" s="29">
        <v>7</v>
      </c>
      <c r="AJ143" s="29">
        <v>7</v>
      </c>
      <c r="AK143" s="36" t="s">
        <v>314</v>
      </c>
      <c r="AL143" s="36" t="s">
        <v>314</v>
      </c>
      <c r="AM143" s="36" t="s">
        <v>314</v>
      </c>
      <c r="AN143" s="36">
        <v>20</v>
      </c>
      <c r="AO143" s="36" t="s">
        <v>314</v>
      </c>
      <c r="AP143" s="36">
        <v>15</v>
      </c>
    </row>
    <row r="144" spans="1:100" s="36" customFormat="1" x14ac:dyDescent="0.3">
      <c r="A144" s="37"/>
      <c r="B144" s="29"/>
      <c r="C144" s="47"/>
      <c r="D144" s="29"/>
      <c r="E144" s="32"/>
      <c r="F144" s="32"/>
      <c r="I144" s="37" t="s">
        <v>112</v>
      </c>
      <c r="J144" s="35" t="s">
        <v>109</v>
      </c>
      <c r="K144" s="79">
        <v>-99</v>
      </c>
      <c r="L144" s="79">
        <v>-99</v>
      </c>
      <c r="M144" s="79">
        <v>-99</v>
      </c>
      <c r="N144" s="79">
        <v>-99</v>
      </c>
      <c r="O144" s="79">
        <v>-99</v>
      </c>
      <c r="P144" s="79">
        <v>-99</v>
      </c>
      <c r="Q144" s="79">
        <v>-99</v>
      </c>
      <c r="R144" s="79">
        <v>-99</v>
      </c>
      <c r="S144" s="79">
        <v>-99</v>
      </c>
      <c r="T144" s="79">
        <v>-99</v>
      </c>
      <c r="U144" s="79">
        <v>-99</v>
      </c>
      <c r="V144" s="79">
        <v>-99</v>
      </c>
      <c r="W144" s="79">
        <v>-99</v>
      </c>
      <c r="X144" s="79">
        <v>-99</v>
      </c>
      <c r="Y144" s="79">
        <v>-99</v>
      </c>
      <c r="Z144" s="79">
        <v>-99</v>
      </c>
      <c r="AA144" s="79">
        <v>-99</v>
      </c>
      <c r="AB144" s="79">
        <v>-99</v>
      </c>
      <c r="AC144" s="79">
        <v>-99</v>
      </c>
      <c r="AD144" s="79">
        <v>-99</v>
      </c>
      <c r="AE144" s="79">
        <v>-99</v>
      </c>
      <c r="AF144" s="79">
        <v>-99</v>
      </c>
      <c r="AG144" s="41" t="s">
        <v>103</v>
      </c>
      <c r="AH144" s="41" t="s">
        <v>103</v>
      </c>
      <c r="AI144" s="29">
        <v>0.3</v>
      </c>
      <c r="AJ144" s="29">
        <v>0.3</v>
      </c>
      <c r="AK144" s="36" t="s">
        <v>314</v>
      </c>
      <c r="AL144" s="36" t="s">
        <v>314</v>
      </c>
      <c r="AM144" s="36" t="s">
        <v>314</v>
      </c>
      <c r="AN144" s="36">
        <v>40</v>
      </c>
      <c r="AO144" s="36" t="s">
        <v>314</v>
      </c>
      <c r="AP144" s="36">
        <v>60</v>
      </c>
    </row>
    <row r="145" spans="1:42" s="36" customFormat="1" x14ac:dyDescent="0.3">
      <c r="A145" s="37"/>
      <c r="B145" s="29"/>
      <c r="C145" s="47"/>
      <c r="D145" s="29"/>
      <c r="E145" s="32"/>
      <c r="F145" s="32"/>
      <c r="I145" s="37" t="s">
        <v>113</v>
      </c>
      <c r="J145" s="35" t="s">
        <v>109</v>
      </c>
      <c r="K145" s="79">
        <v>-99</v>
      </c>
      <c r="L145" s="79">
        <v>-99</v>
      </c>
      <c r="M145" s="79">
        <v>-99</v>
      </c>
      <c r="N145" s="79">
        <v>-99</v>
      </c>
      <c r="O145" s="79">
        <v>-99</v>
      </c>
      <c r="P145" s="79">
        <v>-99</v>
      </c>
      <c r="Q145" s="79">
        <v>-99</v>
      </c>
      <c r="R145" s="79">
        <v>-99</v>
      </c>
      <c r="S145" s="79">
        <v>-99</v>
      </c>
      <c r="T145" s="79">
        <v>-99</v>
      </c>
      <c r="U145" s="79">
        <v>-99</v>
      </c>
      <c r="V145" s="79">
        <v>-99</v>
      </c>
      <c r="W145" s="79">
        <v>-99</v>
      </c>
      <c r="X145" s="79">
        <v>-99</v>
      </c>
      <c r="Y145" s="79">
        <v>-99</v>
      </c>
      <c r="Z145" s="79">
        <v>-99</v>
      </c>
      <c r="AA145" s="79">
        <v>-99</v>
      </c>
      <c r="AB145" s="79">
        <v>-99</v>
      </c>
      <c r="AC145" s="79">
        <v>-99</v>
      </c>
      <c r="AD145" s="79">
        <v>-99</v>
      </c>
      <c r="AE145" s="79">
        <v>-99</v>
      </c>
      <c r="AF145" s="79">
        <v>-99</v>
      </c>
      <c r="AG145" s="41" t="s">
        <v>103</v>
      </c>
      <c r="AH145" s="41" t="s">
        <v>103</v>
      </c>
      <c r="AI145" s="29">
        <v>0.4</v>
      </c>
      <c r="AJ145" s="29">
        <v>0.4</v>
      </c>
      <c r="AK145" s="36" t="s">
        <v>314</v>
      </c>
      <c r="AL145" s="36" t="s">
        <v>314</v>
      </c>
      <c r="AM145" s="36" t="s">
        <v>314</v>
      </c>
      <c r="AN145" s="36">
        <v>45</v>
      </c>
      <c r="AO145" s="36" t="s">
        <v>314</v>
      </c>
      <c r="AP145" s="36">
        <v>60</v>
      </c>
    </row>
    <row r="146" spans="1:42" s="36" customFormat="1" x14ac:dyDescent="0.3">
      <c r="A146" s="37"/>
      <c r="B146" s="29"/>
      <c r="C146" s="47"/>
      <c r="D146" s="29"/>
      <c r="E146" s="32"/>
      <c r="F146" s="32"/>
      <c r="I146" s="37"/>
      <c r="J146" s="35"/>
      <c r="K146" s="53"/>
      <c r="L146" s="44"/>
      <c r="M146" s="44"/>
      <c r="N146" s="44"/>
      <c r="O146" s="44"/>
      <c r="P146" s="44"/>
      <c r="Q146" s="44"/>
      <c r="R146" s="44"/>
      <c r="S146" s="44"/>
      <c r="T146" s="44"/>
      <c r="U146" s="53"/>
      <c r="V146" s="34"/>
      <c r="W146" s="35"/>
      <c r="X146" s="35"/>
      <c r="Y146" s="35"/>
      <c r="Z146" s="35"/>
      <c r="AA146" s="35"/>
      <c r="AB146" s="35"/>
      <c r="AC146" s="35"/>
      <c r="AD146" s="35"/>
      <c r="AE146" s="35"/>
      <c r="AF146" s="29"/>
      <c r="AG146" s="29"/>
      <c r="AH146" s="29"/>
      <c r="AI146" s="29"/>
      <c r="AJ146" s="29"/>
      <c r="AL146" s="37"/>
    </row>
    <row r="147" spans="1:42" s="36" customFormat="1" x14ac:dyDescent="0.3">
      <c r="A147" s="37"/>
      <c r="B147" s="29"/>
      <c r="C147" s="47"/>
      <c r="D147" s="29"/>
      <c r="E147" s="32"/>
      <c r="F147" s="32"/>
      <c r="I147" s="46" t="s">
        <v>114</v>
      </c>
      <c r="J147" s="35"/>
      <c r="K147" s="53"/>
      <c r="L147" s="44"/>
      <c r="M147" s="44"/>
      <c r="N147" s="44"/>
      <c r="O147" s="44"/>
      <c r="P147" s="44"/>
      <c r="Q147" s="44"/>
      <c r="R147" s="44"/>
      <c r="S147" s="44"/>
      <c r="T147" s="44"/>
      <c r="U147" s="53"/>
      <c r="V147" s="34"/>
      <c r="W147" s="35"/>
      <c r="X147" s="35"/>
      <c r="Y147" s="35"/>
      <c r="Z147" s="35"/>
      <c r="AA147" s="35"/>
      <c r="AB147" s="35"/>
      <c r="AC147" s="35"/>
      <c r="AD147" s="35"/>
      <c r="AE147" s="35"/>
      <c r="AF147" s="29"/>
      <c r="AG147" s="29"/>
      <c r="AH147" s="29"/>
      <c r="AI147" s="29"/>
      <c r="AJ147" s="29"/>
      <c r="AL147" s="37"/>
    </row>
    <row r="148" spans="1:42" s="36" customFormat="1" x14ac:dyDescent="0.3">
      <c r="A148" s="37"/>
      <c r="B148" s="29"/>
      <c r="C148" s="47"/>
      <c r="D148" s="29"/>
      <c r="E148" s="32"/>
      <c r="F148" s="32"/>
      <c r="H148" s="26" t="s">
        <v>115</v>
      </c>
      <c r="I148" s="37" t="s">
        <v>116</v>
      </c>
      <c r="J148" s="35" t="s">
        <v>117</v>
      </c>
      <c r="K148" s="81"/>
      <c r="L148" s="74"/>
      <c r="M148" s="74"/>
      <c r="N148" s="74"/>
      <c r="O148" s="74"/>
      <c r="P148" s="74"/>
      <c r="Q148" s="74"/>
      <c r="R148" s="74"/>
      <c r="S148" s="74"/>
      <c r="T148" s="74"/>
      <c r="U148" s="81"/>
      <c r="V148" s="74"/>
      <c r="W148" s="73"/>
      <c r="X148" s="73"/>
      <c r="Y148" s="73"/>
      <c r="Z148" s="73"/>
      <c r="AA148" s="73"/>
      <c r="AB148" s="73"/>
      <c r="AC148" s="73"/>
      <c r="AD148" s="73"/>
      <c r="AE148" s="73"/>
      <c r="AF148" s="73"/>
      <c r="AG148" s="73"/>
      <c r="AH148" s="73"/>
      <c r="AI148" s="29"/>
      <c r="AJ148" s="29"/>
      <c r="AL148" s="37"/>
    </row>
    <row r="149" spans="1:42" s="36" customFormat="1" x14ac:dyDescent="0.3">
      <c r="A149" s="37"/>
      <c r="B149" s="29"/>
      <c r="C149" s="47"/>
      <c r="D149" s="29"/>
      <c r="E149" s="32"/>
      <c r="F149" s="32"/>
      <c r="I149" s="37" t="s">
        <v>118</v>
      </c>
      <c r="J149" s="35" t="s">
        <v>117</v>
      </c>
      <c r="K149" s="81"/>
      <c r="L149" s="74"/>
      <c r="M149" s="74"/>
      <c r="N149" s="74"/>
      <c r="O149" s="74"/>
      <c r="P149" s="74"/>
      <c r="Q149" s="74"/>
      <c r="R149" s="74"/>
      <c r="S149" s="74"/>
      <c r="T149" s="74"/>
      <c r="U149" s="81"/>
      <c r="V149" s="74"/>
      <c r="W149" s="73"/>
      <c r="X149" s="73"/>
      <c r="Y149" s="73"/>
      <c r="Z149" s="73"/>
      <c r="AA149" s="73"/>
      <c r="AB149" s="73"/>
      <c r="AC149" s="73"/>
      <c r="AD149" s="73"/>
      <c r="AE149" s="73"/>
      <c r="AF149" s="73"/>
      <c r="AG149" s="73"/>
      <c r="AH149" s="73"/>
      <c r="AI149" s="29"/>
      <c r="AJ149" s="29"/>
      <c r="AL149" s="37"/>
    </row>
    <row r="150" spans="1:42" s="36" customFormat="1" x14ac:dyDescent="0.3">
      <c r="A150" s="37"/>
      <c r="B150" s="29"/>
      <c r="C150" s="47"/>
      <c r="D150" s="29"/>
      <c r="E150" s="32"/>
      <c r="F150" s="32"/>
      <c r="I150" s="37" t="s">
        <v>148</v>
      </c>
      <c r="J150" s="35" t="s">
        <v>117</v>
      </c>
      <c r="K150" s="81">
        <v>117</v>
      </c>
      <c r="L150" s="81">
        <v>117</v>
      </c>
      <c r="M150" s="74">
        <v>150</v>
      </c>
      <c r="N150" s="74">
        <v>130</v>
      </c>
      <c r="O150" s="74">
        <v>130</v>
      </c>
      <c r="P150" s="74">
        <v>150</v>
      </c>
      <c r="Q150" s="74">
        <v>115</v>
      </c>
      <c r="R150" s="74">
        <v>130</v>
      </c>
      <c r="S150" s="74">
        <v>115</v>
      </c>
      <c r="T150" s="74">
        <v>128</v>
      </c>
      <c r="U150" s="81">
        <v>112</v>
      </c>
      <c r="V150" s="74">
        <v>115</v>
      </c>
      <c r="W150" s="73"/>
      <c r="X150" s="73"/>
      <c r="Y150" s="73"/>
      <c r="Z150" s="73"/>
      <c r="AA150" s="73"/>
      <c r="AB150" s="73"/>
      <c r="AC150" s="73"/>
      <c r="AD150" s="73"/>
      <c r="AE150" s="73"/>
      <c r="AF150" s="73"/>
      <c r="AG150" s="73"/>
      <c r="AH150" s="73"/>
      <c r="AI150" s="29"/>
      <c r="AJ150" s="29"/>
      <c r="AL150" s="37"/>
    </row>
    <row r="151" spans="1:42" s="36" customFormat="1" x14ac:dyDescent="0.3">
      <c r="A151" s="37"/>
      <c r="B151" s="29"/>
      <c r="C151" s="47"/>
      <c r="D151" s="29"/>
      <c r="E151" s="32"/>
      <c r="F151" s="32"/>
      <c r="I151" s="37" t="s">
        <v>149</v>
      </c>
      <c r="J151" s="35" t="s">
        <v>117</v>
      </c>
      <c r="K151" s="81">
        <v>17</v>
      </c>
      <c r="L151" s="81">
        <v>17</v>
      </c>
      <c r="M151" s="74">
        <v>18</v>
      </c>
      <c r="N151" s="74">
        <v>16</v>
      </c>
      <c r="O151" s="74">
        <v>16</v>
      </c>
      <c r="P151" s="74">
        <v>18</v>
      </c>
      <c r="Q151" s="74">
        <v>19</v>
      </c>
      <c r="R151" s="74">
        <v>16</v>
      </c>
      <c r="S151" s="74">
        <v>16</v>
      </c>
      <c r="T151" s="74">
        <v>18</v>
      </c>
      <c r="U151" s="81">
        <v>18</v>
      </c>
      <c r="V151" s="74">
        <v>16</v>
      </c>
      <c r="W151" s="73"/>
      <c r="X151" s="73"/>
      <c r="Y151" s="73"/>
      <c r="Z151" s="73"/>
      <c r="AA151" s="73"/>
      <c r="AB151" s="73"/>
      <c r="AC151" s="73"/>
      <c r="AD151" s="73"/>
      <c r="AE151" s="73"/>
      <c r="AF151" s="73"/>
      <c r="AG151" s="73"/>
      <c r="AH151" s="73"/>
      <c r="AI151" s="29"/>
      <c r="AJ151" s="29"/>
      <c r="AL151" s="37"/>
    </row>
    <row r="152" spans="1:42" s="36" customFormat="1" x14ac:dyDescent="0.3">
      <c r="A152" s="37"/>
      <c r="B152" s="29"/>
      <c r="C152" s="47"/>
      <c r="D152" s="29"/>
      <c r="E152" s="32"/>
      <c r="F152" s="32"/>
      <c r="I152" s="37" t="s">
        <v>239</v>
      </c>
      <c r="J152" s="35" t="s">
        <v>117</v>
      </c>
      <c r="K152" s="81"/>
      <c r="L152" s="74"/>
      <c r="M152" s="74"/>
      <c r="N152" s="74"/>
      <c r="O152" s="74"/>
      <c r="P152" s="74"/>
      <c r="Q152" s="74"/>
      <c r="R152" s="74"/>
      <c r="S152" s="74"/>
      <c r="T152" s="81"/>
      <c r="U152" s="81"/>
      <c r="V152" s="74"/>
      <c r="W152" s="73"/>
      <c r="X152" s="73"/>
      <c r="Y152" s="73"/>
      <c r="Z152" s="73"/>
      <c r="AA152" s="73"/>
      <c r="AB152" s="73"/>
      <c r="AC152" s="73"/>
      <c r="AD152" s="73"/>
      <c r="AE152" s="73"/>
      <c r="AF152" s="73"/>
      <c r="AG152" s="73">
        <v>1.5</v>
      </c>
      <c r="AH152" s="73">
        <v>1.5</v>
      </c>
      <c r="AI152" s="29"/>
      <c r="AJ152" s="29"/>
      <c r="AK152" s="84">
        <f>(0.5+1)/2</f>
        <v>0.75</v>
      </c>
      <c r="AL152" s="37">
        <v>1.5</v>
      </c>
      <c r="AM152" s="36">
        <v>1.5</v>
      </c>
      <c r="AN152" s="36">
        <v>1.5</v>
      </c>
      <c r="AO152" s="36">
        <v>1.5</v>
      </c>
      <c r="AP152" s="36">
        <v>2</v>
      </c>
    </row>
    <row r="153" spans="1:42" s="36" customFormat="1" x14ac:dyDescent="0.3">
      <c r="A153" s="37"/>
      <c r="B153" s="29"/>
      <c r="C153" s="47"/>
      <c r="D153" s="29"/>
      <c r="E153" s="32"/>
      <c r="F153" s="32"/>
      <c r="I153" s="37" t="s">
        <v>240</v>
      </c>
      <c r="J153" s="35" t="s">
        <v>117</v>
      </c>
      <c r="K153" s="81"/>
      <c r="L153" s="74"/>
      <c r="M153" s="74"/>
      <c r="N153" s="74"/>
      <c r="O153" s="74"/>
      <c r="P153" s="74"/>
      <c r="Q153" s="74"/>
      <c r="R153" s="74"/>
      <c r="S153" s="74"/>
      <c r="T153" s="81"/>
      <c r="U153" s="81"/>
      <c r="V153" s="74"/>
      <c r="W153" s="73"/>
      <c r="X153" s="73"/>
      <c r="Y153" s="73"/>
      <c r="Z153" s="73"/>
      <c r="AA153" s="73"/>
      <c r="AB153" s="73"/>
      <c r="AC153" s="73"/>
      <c r="AD153" s="73"/>
      <c r="AE153" s="73"/>
      <c r="AF153" s="73"/>
      <c r="AG153" s="73">
        <v>50</v>
      </c>
      <c r="AH153" s="73">
        <v>50</v>
      </c>
      <c r="AI153" s="29"/>
      <c r="AJ153" s="29"/>
      <c r="AK153" s="36">
        <v>50</v>
      </c>
      <c r="AL153" s="84">
        <f>(40+50)/2</f>
        <v>45</v>
      </c>
      <c r="AM153" s="36">
        <v>50</v>
      </c>
      <c r="AN153" s="36">
        <v>50</v>
      </c>
      <c r="AO153" s="90">
        <v>50</v>
      </c>
      <c r="AP153" s="36">
        <v>50</v>
      </c>
    </row>
    <row r="154" spans="1:42" s="36" customFormat="1" x14ac:dyDescent="0.3">
      <c r="A154" s="37"/>
      <c r="B154" s="29"/>
      <c r="C154" s="47"/>
      <c r="D154" s="29"/>
      <c r="E154" s="32"/>
      <c r="F154" s="32"/>
      <c r="I154" s="37"/>
      <c r="J154" s="35"/>
      <c r="K154" s="53"/>
      <c r="L154" s="44"/>
      <c r="M154" s="44"/>
      <c r="N154" s="44"/>
      <c r="O154" s="44"/>
      <c r="P154" s="44"/>
      <c r="Q154" s="44"/>
      <c r="R154" s="44"/>
      <c r="S154" s="44"/>
      <c r="T154" s="53"/>
      <c r="U154" s="53"/>
      <c r="V154" s="34"/>
      <c r="W154" s="35"/>
      <c r="X154" s="35"/>
      <c r="Y154" s="35"/>
      <c r="Z154" s="35"/>
      <c r="AA154" s="35"/>
      <c r="AB154" s="35"/>
      <c r="AC154" s="35"/>
      <c r="AD154" s="35"/>
      <c r="AE154" s="35"/>
      <c r="AF154" s="29"/>
      <c r="AG154" s="29"/>
      <c r="AH154" s="29"/>
      <c r="AI154" s="29"/>
      <c r="AJ154" s="29"/>
      <c r="AL154" s="37"/>
    </row>
    <row r="155" spans="1:42" s="36" customFormat="1" x14ac:dyDescent="0.3">
      <c r="A155" s="37"/>
      <c r="B155" s="29"/>
      <c r="C155" s="47"/>
      <c r="D155" s="29"/>
      <c r="I155" s="37"/>
      <c r="J155" s="35"/>
      <c r="K155" s="53"/>
      <c r="L155" s="44"/>
      <c r="M155" s="44"/>
      <c r="N155" s="44"/>
      <c r="O155" s="44"/>
      <c r="P155" s="44"/>
      <c r="Q155" s="44"/>
      <c r="R155" s="44"/>
      <c r="S155" s="44"/>
      <c r="T155" s="53"/>
      <c r="U155" s="53"/>
      <c r="V155" s="34"/>
      <c r="W155" s="35"/>
      <c r="X155" s="35"/>
      <c r="Y155" s="35"/>
      <c r="Z155" s="35"/>
      <c r="AA155" s="35"/>
      <c r="AB155" s="35"/>
      <c r="AC155" s="35"/>
      <c r="AD155" s="35"/>
      <c r="AE155" s="35"/>
      <c r="AF155" s="29"/>
      <c r="AG155" s="29"/>
      <c r="AH155" s="29"/>
      <c r="AI155" s="29"/>
      <c r="AJ155" s="29"/>
      <c r="AL155" s="37"/>
    </row>
    <row r="156" spans="1:42" s="36" customFormat="1" x14ac:dyDescent="0.3">
      <c r="A156" s="37"/>
      <c r="B156" s="29"/>
      <c r="C156" s="47"/>
      <c r="D156" s="29"/>
      <c r="H156" s="26" t="s">
        <v>119</v>
      </c>
      <c r="I156" s="46" t="s">
        <v>120</v>
      </c>
      <c r="J156" s="35"/>
      <c r="K156" s="53"/>
      <c r="L156" s="44"/>
      <c r="M156" s="44"/>
      <c r="N156" s="44"/>
      <c r="O156" s="44"/>
      <c r="P156" s="44"/>
      <c r="Q156" s="44"/>
      <c r="R156" s="44"/>
      <c r="S156" s="44"/>
      <c r="T156" s="53"/>
      <c r="U156" s="53"/>
      <c r="V156" s="34"/>
      <c r="W156" s="35"/>
      <c r="X156" s="35"/>
      <c r="Y156" s="35"/>
      <c r="Z156" s="35"/>
      <c r="AA156" s="35"/>
      <c r="AB156" s="35"/>
      <c r="AC156" s="35"/>
      <c r="AD156" s="35"/>
      <c r="AE156" s="35"/>
      <c r="AF156" s="29"/>
      <c r="AG156" s="29"/>
      <c r="AH156" s="29"/>
      <c r="AI156" s="29"/>
      <c r="AJ156" s="29"/>
      <c r="AL156" s="37"/>
    </row>
    <row r="157" spans="1:42" s="36" customFormat="1" x14ac:dyDescent="0.3">
      <c r="A157" s="37"/>
      <c r="B157" s="29"/>
      <c r="C157" s="47"/>
      <c r="D157" s="29"/>
      <c r="H157" s="57" t="s">
        <v>121</v>
      </c>
      <c r="I157" s="37" t="s">
        <v>122</v>
      </c>
      <c r="J157" s="35" t="s">
        <v>27</v>
      </c>
      <c r="K157" s="79">
        <v>-99</v>
      </c>
      <c r="L157" s="79">
        <v>-99</v>
      </c>
      <c r="M157" s="79">
        <v>-99</v>
      </c>
      <c r="N157" s="79">
        <v>-99</v>
      </c>
      <c r="O157" s="79">
        <v>-99</v>
      </c>
      <c r="P157" s="79">
        <v>-99</v>
      </c>
      <c r="Q157" s="79">
        <v>-99</v>
      </c>
      <c r="R157" s="79">
        <v>-99</v>
      </c>
      <c r="S157" s="79">
        <v>-99</v>
      </c>
      <c r="T157" s="79">
        <v>-99</v>
      </c>
      <c r="U157" s="79">
        <v>-99</v>
      </c>
      <c r="V157" s="79">
        <v>-99</v>
      </c>
      <c r="W157" s="79">
        <v>-99</v>
      </c>
      <c r="X157" s="79">
        <v>-99</v>
      </c>
      <c r="Y157" s="79">
        <v>-99</v>
      </c>
      <c r="Z157" s="79">
        <v>-99</v>
      </c>
      <c r="AA157" s="79">
        <v>-99</v>
      </c>
      <c r="AB157" s="79">
        <v>-99</v>
      </c>
      <c r="AC157" s="79">
        <v>-99</v>
      </c>
      <c r="AD157" s="79">
        <v>-99</v>
      </c>
      <c r="AE157" s="79">
        <v>-99</v>
      </c>
      <c r="AF157" s="79">
        <v>-99</v>
      </c>
      <c r="AG157" s="29">
        <v>0</v>
      </c>
      <c r="AH157" s="29">
        <v>0</v>
      </c>
      <c r="AI157" s="29">
        <v>0</v>
      </c>
      <c r="AJ157" s="29">
        <v>0</v>
      </c>
      <c r="AK157" s="29">
        <v>0</v>
      </c>
      <c r="AL157" s="29">
        <v>0</v>
      </c>
      <c r="AM157" s="29">
        <v>0</v>
      </c>
      <c r="AN157" s="29">
        <v>0</v>
      </c>
      <c r="AO157" s="29">
        <v>0</v>
      </c>
      <c r="AP157" s="29">
        <v>0</v>
      </c>
    </row>
    <row r="158" spans="1:42" s="36" customFormat="1" x14ac:dyDescent="0.3">
      <c r="A158" s="37"/>
      <c r="B158" s="29"/>
      <c r="C158" s="47"/>
      <c r="D158" s="29"/>
      <c r="I158" s="37" t="s">
        <v>123</v>
      </c>
      <c r="J158" s="35" t="s">
        <v>27</v>
      </c>
      <c r="K158" s="79">
        <v>-99</v>
      </c>
      <c r="L158" s="79">
        <v>-99</v>
      </c>
      <c r="M158" s="79">
        <v>-99</v>
      </c>
      <c r="N158" s="79">
        <v>-99</v>
      </c>
      <c r="O158" s="79">
        <v>-99</v>
      </c>
      <c r="P158" s="79">
        <v>-99</v>
      </c>
      <c r="Q158" s="79">
        <v>-99</v>
      </c>
      <c r="R158" s="79">
        <v>-99</v>
      </c>
      <c r="S158" s="79">
        <v>-99</v>
      </c>
      <c r="T158" s="79">
        <v>-99</v>
      </c>
      <c r="U158" s="79">
        <v>-99</v>
      </c>
      <c r="V158" s="79">
        <v>-99</v>
      </c>
      <c r="W158" s="79">
        <v>-99</v>
      </c>
      <c r="X158" s="79">
        <v>-99</v>
      </c>
      <c r="Y158" s="79">
        <v>-99</v>
      </c>
      <c r="Z158" s="79">
        <v>-99</v>
      </c>
      <c r="AA158" s="79">
        <v>-99</v>
      </c>
      <c r="AB158" s="79">
        <v>-99</v>
      </c>
      <c r="AC158" s="79">
        <v>-99</v>
      </c>
      <c r="AD158" s="79">
        <v>-99</v>
      </c>
      <c r="AE158" s="79">
        <v>-99</v>
      </c>
      <c r="AF158" s="79">
        <v>-99</v>
      </c>
      <c r="AG158" s="29">
        <v>0</v>
      </c>
      <c r="AH158" s="29">
        <v>0</v>
      </c>
      <c r="AI158" s="29">
        <v>0</v>
      </c>
      <c r="AJ158" s="29">
        <v>0</v>
      </c>
      <c r="AK158" s="29">
        <v>0</v>
      </c>
      <c r="AL158" s="29">
        <v>0</v>
      </c>
      <c r="AM158" s="29">
        <v>0</v>
      </c>
      <c r="AN158" s="29">
        <v>0</v>
      </c>
      <c r="AO158" s="29">
        <v>0</v>
      </c>
      <c r="AP158" s="29">
        <v>0</v>
      </c>
    </row>
    <row r="159" spans="1:42" s="36" customFormat="1" x14ac:dyDescent="0.3">
      <c r="A159" s="37"/>
      <c r="B159" s="37"/>
      <c r="C159" s="37"/>
      <c r="D159" s="35"/>
      <c r="I159" s="37" t="s">
        <v>124</v>
      </c>
      <c r="J159" s="35" t="s">
        <v>27</v>
      </c>
      <c r="K159" s="79">
        <v>-99</v>
      </c>
      <c r="L159" s="79">
        <v>-99</v>
      </c>
      <c r="M159" s="79">
        <v>-99</v>
      </c>
      <c r="N159" s="79">
        <v>-99</v>
      </c>
      <c r="O159" s="79">
        <v>-99</v>
      </c>
      <c r="P159" s="79">
        <v>-99</v>
      </c>
      <c r="Q159" s="79">
        <v>-99</v>
      </c>
      <c r="R159" s="79">
        <v>-99</v>
      </c>
      <c r="S159" s="79">
        <v>-99</v>
      </c>
      <c r="T159" s="79">
        <v>-99</v>
      </c>
      <c r="U159" s="79">
        <v>-99</v>
      </c>
      <c r="V159" s="79">
        <v>-99</v>
      </c>
      <c r="W159" s="79">
        <v>-99</v>
      </c>
      <c r="X159" s="79">
        <v>-99</v>
      </c>
      <c r="Y159" s="79">
        <v>-99</v>
      </c>
      <c r="Z159" s="79">
        <v>-99</v>
      </c>
      <c r="AA159" s="79">
        <v>-99</v>
      </c>
      <c r="AB159" s="79">
        <v>-99</v>
      </c>
      <c r="AC159" s="79">
        <v>-99</v>
      </c>
      <c r="AD159" s="79">
        <v>-99</v>
      </c>
      <c r="AE159" s="79">
        <v>-99</v>
      </c>
      <c r="AF159" s="79">
        <v>-99</v>
      </c>
      <c r="AG159" s="29">
        <v>0</v>
      </c>
      <c r="AH159" s="29">
        <v>0</v>
      </c>
      <c r="AI159" s="29">
        <v>0</v>
      </c>
      <c r="AJ159" s="29">
        <v>0</v>
      </c>
      <c r="AK159" s="29">
        <v>0</v>
      </c>
      <c r="AL159" s="29">
        <v>0</v>
      </c>
      <c r="AM159" s="29">
        <v>0</v>
      </c>
      <c r="AN159" s="29">
        <v>0</v>
      </c>
      <c r="AO159" s="29">
        <v>0</v>
      </c>
      <c r="AP159" s="29">
        <v>0</v>
      </c>
    </row>
    <row r="160" spans="1:42" s="36" customFormat="1" x14ac:dyDescent="0.3">
      <c r="A160" s="37"/>
      <c r="B160" s="37"/>
      <c r="C160" s="37"/>
      <c r="D160" s="35"/>
      <c r="I160" s="37" t="s">
        <v>125</v>
      </c>
      <c r="J160" s="35" t="s">
        <v>27</v>
      </c>
      <c r="K160" s="79">
        <v>-99</v>
      </c>
      <c r="L160" s="79">
        <v>-99</v>
      </c>
      <c r="M160" s="79">
        <v>-99</v>
      </c>
      <c r="N160" s="79">
        <v>-99</v>
      </c>
      <c r="O160" s="79">
        <v>-99</v>
      </c>
      <c r="P160" s="79">
        <v>-99</v>
      </c>
      <c r="Q160" s="79">
        <v>-99</v>
      </c>
      <c r="R160" s="79">
        <v>-99</v>
      </c>
      <c r="S160" s="79">
        <v>-99</v>
      </c>
      <c r="T160" s="79">
        <v>-99</v>
      </c>
      <c r="U160" s="79">
        <v>-99</v>
      </c>
      <c r="V160" s="79">
        <v>-99</v>
      </c>
      <c r="W160" s="79">
        <v>-99</v>
      </c>
      <c r="X160" s="79">
        <v>-99</v>
      </c>
      <c r="Y160" s="79">
        <v>-99</v>
      </c>
      <c r="Z160" s="79">
        <v>-99</v>
      </c>
      <c r="AA160" s="79">
        <v>-99</v>
      </c>
      <c r="AB160" s="79">
        <v>-99</v>
      </c>
      <c r="AC160" s="79">
        <v>-99</v>
      </c>
      <c r="AD160" s="79">
        <v>-99</v>
      </c>
      <c r="AE160" s="79">
        <v>-99</v>
      </c>
      <c r="AF160" s="79">
        <v>-99</v>
      </c>
      <c r="AG160" s="29">
        <v>0</v>
      </c>
      <c r="AH160" s="29">
        <v>0</v>
      </c>
      <c r="AI160" s="29">
        <v>0</v>
      </c>
      <c r="AJ160" s="29">
        <v>0</v>
      </c>
      <c r="AK160" s="29">
        <v>0</v>
      </c>
      <c r="AL160" s="29">
        <v>0</v>
      </c>
      <c r="AM160" s="29">
        <v>0</v>
      </c>
      <c r="AN160" s="29">
        <v>0</v>
      </c>
      <c r="AO160" s="29">
        <v>0</v>
      </c>
      <c r="AP160" s="29">
        <v>0</v>
      </c>
    </row>
    <row r="161" spans="1:42" s="36" customFormat="1" x14ac:dyDescent="0.3">
      <c r="A161" s="37"/>
      <c r="B161" s="37"/>
      <c r="C161" s="37"/>
      <c r="D161" s="35"/>
      <c r="H161" s="37"/>
      <c r="I161" s="37" t="s">
        <v>94</v>
      </c>
      <c r="J161" s="35" t="s">
        <v>27</v>
      </c>
      <c r="K161" s="79">
        <v>-99</v>
      </c>
      <c r="L161" s="79">
        <v>-99</v>
      </c>
      <c r="M161" s="79">
        <v>-99</v>
      </c>
      <c r="N161" s="79">
        <v>-99</v>
      </c>
      <c r="O161" s="79">
        <v>-99</v>
      </c>
      <c r="P161" s="79">
        <v>-99</v>
      </c>
      <c r="Q161" s="79">
        <v>-99</v>
      </c>
      <c r="R161" s="79">
        <v>-99</v>
      </c>
      <c r="S161" s="79">
        <v>-99</v>
      </c>
      <c r="T161" s="79">
        <v>-99</v>
      </c>
      <c r="U161" s="79">
        <v>-99</v>
      </c>
      <c r="V161" s="79">
        <v>-99</v>
      </c>
      <c r="W161" s="79">
        <v>-99</v>
      </c>
      <c r="X161" s="79">
        <v>-99</v>
      </c>
      <c r="Y161" s="79">
        <v>-99</v>
      </c>
      <c r="Z161" s="79">
        <v>-99</v>
      </c>
      <c r="AA161" s="79">
        <v>-99</v>
      </c>
      <c r="AB161" s="79">
        <v>-99</v>
      </c>
      <c r="AC161" s="79">
        <v>-99</v>
      </c>
      <c r="AD161" s="79">
        <v>-99</v>
      </c>
      <c r="AE161" s="79">
        <v>-99</v>
      </c>
      <c r="AF161" s="79">
        <v>-99</v>
      </c>
      <c r="AG161" s="29">
        <v>1</v>
      </c>
      <c r="AH161" s="29">
        <v>1</v>
      </c>
      <c r="AI161" s="29">
        <v>1</v>
      </c>
      <c r="AJ161" s="29">
        <v>1</v>
      </c>
      <c r="AK161" s="29">
        <v>1</v>
      </c>
      <c r="AL161" s="29">
        <v>1</v>
      </c>
      <c r="AM161" s="29">
        <v>1</v>
      </c>
      <c r="AN161" s="29">
        <v>1</v>
      </c>
      <c r="AO161" s="29">
        <v>1</v>
      </c>
      <c r="AP161" s="29">
        <v>1</v>
      </c>
    </row>
    <row r="162" spans="1:42" s="36" customFormat="1" x14ac:dyDescent="0.3">
      <c r="A162" s="37"/>
      <c r="B162" s="37"/>
      <c r="C162" s="37"/>
      <c r="D162" s="35"/>
      <c r="I162" s="37"/>
      <c r="J162" s="35"/>
      <c r="K162" s="53"/>
      <c r="L162" s="44"/>
      <c r="M162" s="44"/>
      <c r="N162" s="44"/>
      <c r="O162" s="44"/>
      <c r="P162" s="44"/>
      <c r="Q162" s="44"/>
      <c r="R162" s="44"/>
      <c r="S162" s="44"/>
      <c r="T162" s="53"/>
      <c r="U162" s="53"/>
      <c r="V162" s="34"/>
      <c r="W162" s="35"/>
      <c r="X162" s="35"/>
      <c r="Y162" s="35"/>
      <c r="Z162" s="35"/>
      <c r="AA162" s="35"/>
      <c r="AB162" s="35"/>
      <c r="AC162" s="29"/>
      <c r="AD162" s="29"/>
      <c r="AE162" s="29"/>
      <c r="AF162" s="29"/>
      <c r="AG162" s="29"/>
      <c r="AH162" s="29"/>
      <c r="AI162" s="29"/>
      <c r="AJ162" s="29"/>
      <c r="AL162" s="37"/>
    </row>
    <row r="163" spans="1:42" s="36" customFormat="1" x14ac:dyDescent="0.3">
      <c r="A163" s="37"/>
      <c r="B163" s="37"/>
      <c r="C163" s="37"/>
      <c r="D163" s="35"/>
      <c r="I163" s="37"/>
      <c r="J163" s="35"/>
      <c r="K163" s="53"/>
      <c r="L163" s="44"/>
      <c r="M163" s="44"/>
      <c r="N163" s="44"/>
      <c r="O163" s="44"/>
      <c r="P163" s="44"/>
      <c r="Q163" s="44"/>
      <c r="R163" s="44"/>
      <c r="S163" s="44"/>
      <c r="T163" s="53"/>
      <c r="U163" s="53"/>
      <c r="V163" s="34"/>
      <c r="W163" s="35"/>
      <c r="X163" s="35"/>
      <c r="Y163" s="35"/>
      <c r="Z163" s="35"/>
      <c r="AA163" s="35"/>
      <c r="AB163" s="35"/>
      <c r="AC163" s="29"/>
      <c r="AD163" s="29"/>
      <c r="AE163" s="29"/>
      <c r="AF163" s="29"/>
      <c r="AG163" s="29"/>
      <c r="AH163" s="29"/>
      <c r="AI163" s="29"/>
      <c r="AJ163" s="29"/>
      <c r="AL163" s="37"/>
    </row>
    <row r="164" spans="1:42" s="36" customFormat="1" x14ac:dyDescent="0.3">
      <c r="A164" s="37"/>
      <c r="B164" s="37"/>
      <c r="C164" s="37"/>
      <c r="D164" s="35"/>
      <c r="I164" s="37"/>
      <c r="J164" s="35"/>
      <c r="K164" s="53"/>
      <c r="L164" s="44"/>
      <c r="M164" s="44"/>
      <c r="N164" s="44"/>
      <c r="O164" s="44"/>
      <c r="P164" s="44"/>
      <c r="Q164" s="44"/>
      <c r="R164" s="44"/>
      <c r="S164" s="44"/>
      <c r="T164" s="53"/>
      <c r="U164" s="53"/>
      <c r="V164" s="34"/>
      <c r="W164" s="35"/>
      <c r="X164" s="35"/>
      <c r="Y164" s="35"/>
      <c r="Z164" s="35"/>
      <c r="AA164" s="35"/>
      <c r="AB164" s="35"/>
      <c r="AC164" s="29"/>
      <c r="AD164" s="29"/>
      <c r="AE164" s="29"/>
      <c r="AF164" s="29"/>
      <c r="AG164" s="29"/>
      <c r="AH164" s="29"/>
      <c r="AI164" s="29"/>
      <c r="AJ164" s="29"/>
      <c r="AL164" s="37"/>
    </row>
    <row r="165" spans="1:42" s="36" customFormat="1" x14ac:dyDescent="0.3">
      <c r="A165" s="37"/>
      <c r="B165" s="37"/>
      <c r="C165" s="37"/>
      <c r="D165" s="35"/>
      <c r="I165" s="55" t="s">
        <v>126</v>
      </c>
      <c r="J165" s="58"/>
      <c r="K165" s="53"/>
      <c r="L165" s="44"/>
      <c r="M165" s="44"/>
      <c r="N165" s="44"/>
      <c r="O165" s="44"/>
      <c r="P165" s="44"/>
      <c r="Q165" s="44"/>
      <c r="R165" s="44"/>
      <c r="S165" s="44"/>
      <c r="T165" s="53"/>
      <c r="U165" s="53"/>
      <c r="V165" s="34"/>
      <c r="W165" s="35"/>
      <c r="X165" s="35"/>
      <c r="Y165" s="35"/>
      <c r="Z165" s="35"/>
      <c r="AA165" s="35"/>
      <c r="AB165" s="35"/>
      <c r="AC165" s="29"/>
      <c r="AD165" s="29"/>
      <c r="AE165" s="29"/>
      <c r="AF165" s="29"/>
      <c r="AG165" s="29"/>
      <c r="AH165" s="29"/>
      <c r="AI165" s="29"/>
      <c r="AJ165" s="29"/>
      <c r="AL165" s="37"/>
    </row>
    <row r="166" spans="1:42" s="36" customFormat="1" x14ac:dyDescent="0.3">
      <c r="A166" s="37"/>
      <c r="B166" s="37"/>
      <c r="C166" s="37"/>
      <c r="D166" s="35"/>
      <c r="I166" s="37" t="s">
        <v>127</v>
      </c>
      <c r="J166" s="35" t="s">
        <v>128</v>
      </c>
      <c r="K166" s="81">
        <v>100</v>
      </c>
      <c r="L166" s="74">
        <v>50</v>
      </c>
      <c r="M166" s="74">
        <v>10</v>
      </c>
      <c r="N166" s="74">
        <v>10</v>
      </c>
      <c r="O166" s="74">
        <v>50</v>
      </c>
      <c r="P166" s="74">
        <v>50</v>
      </c>
      <c r="Q166" s="74">
        <v>50</v>
      </c>
      <c r="R166" s="74">
        <v>50</v>
      </c>
      <c r="S166" s="74">
        <v>30</v>
      </c>
      <c r="T166" s="81">
        <f>(20+30)/2</f>
        <v>25</v>
      </c>
      <c r="U166" s="81">
        <v>30</v>
      </c>
      <c r="V166" s="74">
        <v>30</v>
      </c>
      <c r="W166" s="74">
        <v>10</v>
      </c>
      <c r="X166" s="74">
        <v>16</v>
      </c>
      <c r="Y166" s="74">
        <v>3</v>
      </c>
      <c r="Z166" s="74">
        <v>4</v>
      </c>
      <c r="AA166" s="74">
        <v>6</v>
      </c>
      <c r="AB166" s="73">
        <v>5</v>
      </c>
      <c r="AC166" s="73">
        <v>15</v>
      </c>
      <c r="AD166" s="73">
        <v>16</v>
      </c>
      <c r="AE166" s="73">
        <v>15</v>
      </c>
      <c r="AF166" s="73">
        <v>4</v>
      </c>
      <c r="AG166" s="73">
        <v>20</v>
      </c>
      <c r="AH166" s="73">
        <v>80</v>
      </c>
      <c r="AI166" s="29">
        <v>60</v>
      </c>
      <c r="AJ166" s="29">
        <v>80</v>
      </c>
      <c r="AK166" s="73">
        <v>30</v>
      </c>
      <c r="AL166" s="37">
        <v>30</v>
      </c>
      <c r="AM166" s="37">
        <v>50</v>
      </c>
      <c r="AN166" s="37">
        <v>60</v>
      </c>
      <c r="AO166" s="37">
        <v>100</v>
      </c>
      <c r="AP166" s="37">
        <v>50</v>
      </c>
    </row>
    <row r="167" spans="1:42" s="36" customFormat="1" x14ac:dyDescent="0.3">
      <c r="A167" s="37"/>
      <c r="B167" s="37"/>
      <c r="C167" s="37"/>
      <c r="D167" s="35"/>
      <c r="I167" s="37" t="s">
        <v>129</v>
      </c>
      <c r="J167" s="35" t="s">
        <v>128</v>
      </c>
      <c r="K167" s="81">
        <v>1100</v>
      </c>
      <c r="L167" s="74">
        <v>1150</v>
      </c>
      <c r="M167" s="74">
        <v>1150</v>
      </c>
      <c r="N167" s="74">
        <v>1150</v>
      </c>
      <c r="O167" s="74">
        <v>1100</v>
      </c>
      <c r="P167" s="74">
        <v>1150</v>
      </c>
      <c r="Q167" s="74">
        <v>1100</v>
      </c>
      <c r="R167" s="74">
        <v>1100</v>
      </c>
      <c r="S167" s="74">
        <v>1150</v>
      </c>
      <c r="T167" s="81">
        <f>(1150+1700)/2</f>
        <v>1425</v>
      </c>
      <c r="U167" s="81">
        <v>1200</v>
      </c>
      <c r="V167" s="74">
        <v>1150</v>
      </c>
      <c r="W167" s="74"/>
      <c r="X167" s="74"/>
      <c r="Y167" s="74">
        <v>85</v>
      </c>
      <c r="Z167" s="74">
        <v>180</v>
      </c>
      <c r="AA167" s="74">
        <v>140</v>
      </c>
      <c r="AB167" s="73">
        <v>140</v>
      </c>
      <c r="AC167" s="73">
        <v>140</v>
      </c>
      <c r="AD167" s="73">
        <v>140</v>
      </c>
      <c r="AE167" s="73">
        <v>60</v>
      </c>
      <c r="AF167" s="73"/>
      <c r="AG167" s="73">
        <v>150</v>
      </c>
      <c r="AH167" s="73">
        <v>150</v>
      </c>
      <c r="AI167" s="29">
        <v>220</v>
      </c>
      <c r="AJ167" s="29">
        <v>220</v>
      </c>
      <c r="AK167" s="73">
        <v>175</v>
      </c>
      <c r="AL167" s="37">
        <v>165</v>
      </c>
      <c r="AM167" s="37">
        <v>170</v>
      </c>
      <c r="AN167" s="37">
        <v>160</v>
      </c>
      <c r="AO167" s="37">
        <v>166</v>
      </c>
      <c r="AP167" s="37">
        <v>80</v>
      </c>
    </row>
    <row r="168" spans="1:42" s="36" customFormat="1" x14ac:dyDescent="0.3">
      <c r="A168" s="37"/>
      <c r="B168" s="37"/>
      <c r="C168" s="37"/>
      <c r="D168" s="35"/>
      <c r="I168" s="51" t="s">
        <v>130</v>
      </c>
      <c r="J168" s="35" t="s">
        <v>60</v>
      </c>
      <c r="K168" s="83">
        <v>5</v>
      </c>
      <c r="L168" s="76">
        <v>5</v>
      </c>
      <c r="M168" s="76">
        <v>4.5</v>
      </c>
      <c r="N168" s="76">
        <v>4.5</v>
      </c>
      <c r="O168" s="76">
        <v>5</v>
      </c>
      <c r="P168" s="76">
        <v>5</v>
      </c>
      <c r="Q168" s="76">
        <v>7</v>
      </c>
      <c r="R168" s="76">
        <v>5</v>
      </c>
      <c r="S168" s="76">
        <v>10</v>
      </c>
      <c r="T168" s="83">
        <v>10</v>
      </c>
      <c r="U168" s="83">
        <v>10</v>
      </c>
      <c r="V168" s="76">
        <v>6</v>
      </c>
      <c r="W168" s="73"/>
      <c r="X168" s="73">
        <v>0.1</v>
      </c>
      <c r="Y168" s="73">
        <v>1</v>
      </c>
      <c r="Z168" s="73">
        <v>1</v>
      </c>
      <c r="AA168" s="73">
        <v>0.5</v>
      </c>
      <c r="AB168" s="73">
        <v>0.5</v>
      </c>
      <c r="AC168" s="73">
        <v>1</v>
      </c>
      <c r="AD168" s="73">
        <v>1</v>
      </c>
      <c r="AE168" s="73">
        <v>0.8</v>
      </c>
      <c r="AF168" s="73">
        <v>0.5</v>
      </c>
      <c r="AG168" s="73">
        <v>60</v>
      </c>
      <c r="AH168" s="73">
        <v>30</v>
      </c>
      <c r="AI168" s="29">
        <v>40</v>
      </c>
      <c r="AJ168" s="29">
        <v>40</v>
      </c>
      <c r="AK168" s="73">
        <v>100</v>
      </c>
      <c r="AL168" s="37">
        <v>60</v>
      </c>
      <c r="AM168" s="37">
        <v>60</v>
      </c>
      <c r="AN168" s="37">
        <v>40</v>
      </c>
      <c r="AO168" s="84">
        <f>(25+40)/2</f>
        <v>32.5</v>
      </c>
      <c r="AP168" s="37">
        <v>60</v>
      </c>
    </row>
    <row r="169" spans="1:42" s="36" customFormat="1" x14ac:dyDescent="0.3">
      <c r="A169" s="37"/>
      <c r="B169" s="37"/>
      <c r="C169" s="37"/>
      <c r="D169" s="35"/>
      <c r="I169" s="51" t="s">
        <v>131</v>
      </c>
      <c r="J169" s="35" t="s">
        <v>60</v>
      </c>
      <c r="K169" s="83">
        <v>6.5</v>
      </c>
      <c r="L169" s="76">
        <v>9</v>
      </c>
      <c r="M169" s="76">
        <v>10</v>
      </c>
      <c r="N169" s="76">
        <v>9.6</v>
      </c>
      <c r="O169" s="76">
        <v>10</v>
      </c>
      <c r="P169" s="76">
        <v>12</v>
      </c>
      <c r="Q169" s="76">
        <v>12</v>
      </c>
      <c r="R169" s="76">
        <v>13.5</v>
      </c>
      <c r="S169" s="76">
        <v>12</v>
      </c>
      <c r="T169" s="83">
        <v>12</v>
      </c>
      <c r="U169" s="83">
        <v>10</v>
      </c>
      <c r="V169" s="76">
        <v>11</v>
      </c>
      <c r="W169" s="73"/>
      <c r="X169" s="73"/>
      <c r="Y169" s="73">
        <v>3</v>
      </c>
      <c r="Z169" s="73">
        <v>3</v>
      </c>
      <c r="AA169" s="73">
        <v>3</v>
      </c>
      <c r="AB169" s="73">
        <v>1</v>
      </c>
      <c r="AC169" s="73">
        <v>1</v>
      </c>
      <c r="AD169" s="73">
        <v>1</v>
      </c>
      <c r="AE169" s="73">
        <v>1</v>
      </c>
      <c r="AF169" s="73"/>
      <c r="AG169" s="73">
        <v>24</v>
      </c>
      <c r="AH169" s="73">
        <v>24</v>
      </c>
      <c r="AI169" s="29">
        <v>24</v>
      </c>
      <c r="AJ169" s="29">
        <v>24</v>
      </c>
      <c r="AK169" s="73">
        <v>24</v>
      </c>
      <c r="AL169" s="37">
        <v>24</v>
      </c>
      <c r="AM169" s="37">
        <v>24</v>
      </c>
      <c r="AN169" s="37">
        <v>24</v>
      </c>
      <c r="AO169" s="37">
        <v>24</v>
      </c>
      <c r="AP169" s="37">
        <v>24</v>
      </c>
    </row>
    <row r="170" spans="1:42" s="36" customFormat="1" x14ac:dyDescent="0.3">
      <c r="A170" s="37"/>
      <c r="B170" s="37"/>
      <c r="C170" s="37"/>
      <c r="D170" s="35"/>
      <c r="H170" s="26" t="s">
        <v>132</v>
      </c>
      <c r="I170" s="51" t="s">
        <v>133</v>
      </c>
      <c r="J170" s="35" t="s">
        <v>74</v>
      </c>
      <c r="K170" s="53" t="s">
        <v>150</v>
      </c>
      <c r="L170" s="53" t="s">
        <v>150</v>
      </c>
      <c r="M170" s="53" t="s">
        <v>150</v>
      </c>
      <c r="N170" s="53" t="s">
        <v>150</v>
      </c>
      <c r="O170" s="53" t="s">
        <v>150</v>
      </c>
      <c r="P170" s="53" t="s">
        <v>150</v>
      </c>
      <c r="Q170" s="53" t="s">
        <v>150</v>
      </c>
      <c r="R170" s="53" t="s">
        <v>150</v>
      </c>
      <c r="S170" s="53" t="s">
        <v>150</v>
      </c>
      <c r="T170" s="53" t="s">
        <v>150</v>
      </c>
      <c r="U170" s="53" t="s">
        <v>150</v>
      </c>
      <c r="V170" s="34" t="s">
        <v>150</v>
      </c>
      <c r="W170" s="35" t="s">
        <v>200</v>
      </c>
      <c r="X170" s="62" t="s">
        <v>150</v>
      </c>
      <c r="Y170" s="35" t="s">
        <v>150</v>
      </c>
      <c r="Z170" s="35" t="s">
        <v>150</v>
      </c>
      <c r="AA170" s="35" t="s">
        <v>218</v>
      </c>
      <c r="AB170" s="35" t="s">
        <v>218</v>
      </c>
      <c r="AC170" s="35" t="s">
        <v>218</v>
      </c>
      <c r="AD170" s="35" t="s">
        <v>218</v>
      </c>
      <c r="AE170" s="29" t="s">
        <v>218</v>
      </c>
      <c r="AF170" s="29" t="s">
        <v>218</v>
      </c>
      <c r="AG170" s="29" t="s">
        <v>241</v>
      </c>
      <c r="AH170" s="29" t="s">
        <v>241</v>
      </c>
      <c r="AI170" s="29" t="s">
        <v>241</v>
      </c>
      <c r="AJ170" s="29" t="s">
        <v>241</v>
      </c>
      <c r="AK170" s="29" t="s">
        <v>241</v>
      </c>
      <c r="AL170" s="29" t="s">
        <v>241</v>
      </c>
      <c r="AM170" s="29" t="s">
        <v>241</v>
      </c>
      <c r="AN170" s="29" t="s">
        <v>241</v>
      </c>
      <c r="AO170" s="29" t="s">
        <v>241</v>
      </c>
      <c r="AP170" s="29" t="s">
        <v>241</v>
      </c>
    </row>
    <row r="171" spans="1:42" s="36" customFormat="1" x14ac:dyDescent="0.3">
      <c r="A171" s="37"/>
      <c r="B171" s="37"/>
      <c r="C171" s="37"/>
      <c r="D171" s="35"/>
      <c r="I171" s="51" t="s">
        <v>134</v>
      </c>
      <c r="J171" s="35" t="s">
        <v>74</v>
      </c>
      <c r="K171" s="53" t="s">
        <v>150</v>
      </c>
      <c r="L171" s="53" t="s">
        <v>150</v>
      </c>
      <c r="M171" s="53" t="s">
        <v>150</v>
      </c>
      <c r="N171" s="53" t="s">
        <v>150</v>
      </c>
      <c r="O171" s="53" t="s">
        <v>150</v>
      </c>
      <c r="P171" s="53" t="s">
        <v>150</v>
      </c>
      <c r="Q171" s="53" t="s">
        <v>150</v>
      </c>
      <c r="R171" s="53" t="s">
        <v>150</v>
      </c>
      <c r="S171" s="53" t="s">
        <v>150</v>
      </c>
      <c r="T171" s="53" t="s">
        <v>150</v>
      </c>
      <c r="U171" s="53" t="s">
        <v>150</v>
      </c>
      <c r="V171" s="34" t="s">
        <v>150</v>
      </c>
      <c r="W171" s="35" t="s">
        <v>201</v>
      </c>
      <c r="X171" s="35"/>
      <c r="Y171" s="35" t="s">
        <v>150</v>
      </c>
      <c r="Z171" s="35" t="s">
        <v>150</v>
      </c>
      <c r="AA171" s="35" t="s">
        <v>150</v>
      </c>
      <c r="AB171" s="35" t="s">
        <v>150</v>
      </c>
      <c r="AC171" s="35" t="s">
        <v>150</v>
      </c>
      <c r="AD171" s="35" t="s">
        <v>150</v>
      </c>
      <c r="AE171" s="29" t="s">
        <v>150</v>
      </c>
      <c r="AF171" s="29"/>
      <c r="AG171" s="29" t="s">
        <v>242</v>
      </c>
      <c r="AH171" s="29" t="s">
        <v>242</v>
      </c>
      <c r="AI171" s="29" t="s">
        <v>242</v>
      </c>
      <c r="AJ171" s="29" t="s">
        <v>242</v>
      </c>
      <c r="AK171" s="29" t="s">
        <v>242</v>
      </c>
      <c r="AL171" s="29" t="s">
        <v>242</v>
      </c>
      <c r="AM171" s="29" t="s">
        <v>242</v>
      </c>
      <c r="AN171" s="29" t="s">
        <v>242</v>
      </c>
      <c r="AO171" s="29" t="s">
        <v>242</v>
      </c>
      <c r="AP171" s="29" t="s">
        <v>242</v>
      </c>
    </row>
    <row r="172" spans="1:42" s="36" customFormat="1" x14ac:dyDescent="0.3">
      <c r="A172" s="37"/>
      <c r="B172" s="37"/>
      <c r="C172" s="37"/>
      <c r="D172" s="35"/>
      <c r="I172" s="51"/>
      <c r="J172" s="35"/>
      <c r="K172" s="53"/>
      <c r="L172" s="44"/>
      <c r="M172" s="44"/>
      <c r="N172" s="44"/>
      <c r="O172" s="44"/>
      <c r="P172" s="44"/>
      <c r="Q172" s="44"/>
      <c r="R172" s="44"/>
      <c r="S172" s="44"/>
      <c r="T172" s="53"/>
      <c r="U172" s="53"/>
      <c r="V172" s="34"/>
      <c r="W172" s="35"/>
      <c r="X172" s="35"/>
      <c r="Y172" s="35"/>
      <c r="Z172" s="35"/>
      <c r="AA172" s="35"/>
      <c r="AB172" s="35"/>
      <c r="AC172" s="29"/>
      <c r="AD172" s="29"/>
      <c r="AE172" s="29"/>
      <c r="AF172" s="29"/>
      <c r="AG172" s="29" t="s">
        <v>243</v>
      </c>
      <c r="AH172" s="29" t="s">
        <v>243</v>
      </c>
      <c r="AI172" s="29" t="s">
        <v>299</v>
      </c>
      <c r="AJ172" s="29" t="s">
        <v>299</v>
      </c>
      <c r="AK172" s="29" t="s">
        <v>315</v>
      </c>
      <c r="AL172" s="29" t="s">
        <v>326</v>
      </c>
      <c r="AM172" s="29" t="s">
        <v>326</v>
      </c>
      <c r="AN172" s="29" t="s">
        <v>326</v>
      </c>
      <c r="AO172" s="29" t="s">
        <v>326</v>
      </c>
      <c r="AP172" s="29" t="s">
        <v>326</v>
      </c>
    </row>
    <row r="173" spans="1:42" s="36" customFormat="1" x14ac:dyDescent="0.3">
      <c r="A173" s="37"/>
      <c r="B173" s="37"/>
      <c r="C173" s="37"/>
      <c r="D173" s="35"/>
      <c r="H173" s="26" t="s">
        <v>135</v>
      </c>
      <c r="I173" s="51"/>
      <c r="J173" s="35"/>
      <c r="K173" s="53"/>
      <c r="L173" s="44"/>
      <c r="M173" s="44"/>
      <c r="N173" s="44"/>
      <c r="O173" s="44"/>
      <c r="P173" s="44"/>
      <c r="Q173" s="44"/>
      <c r="R173" s="44"/>
      <c r="S173" s="44"/>
      <c r="T173" s="53"/>
      <c r="U173" s="53"/>
      <c r="V173" s="34"/>
      <c r="W173" s="35"/>
      <c r="X173" s="35"/>
      <c r="Y173" s="35"/>
      <c r="Z173" s="35"/>
      <c r="AA173" s="35"/>
      <c r="AB173" s="35"/>
      <c r="AC173" s="29"/>
      <c r="AD173" s="29"/>
      <c r="AE173" s="29"/>
      <c r="AF173" s="29"/>
      <c r="AG173" s="29"/>
      <c r="AH173" s="29"/>
      <c r="AI173" s="29"/>
      <c r="AL173" s="37"/>
    </row>
    <row r="174" spans="1:42" s="36" customFormat="1" x14ac:dyDescent="0.3">
      <c r="A174" s="37"/>
      <c r="B174" s="37"/>
      <c r="C174" s="37"/>
      <c r="D174" s="35"/>
      <c r="I174" s="51"/>
      <c r="J174" s="35"/>
      <c r="K174" s="53"/>
      <c r="L174" s="44"/>
      <c r="M174" s="44"/>
      <c r="N174" s="44"/>
      <c r="O174" s="44"/>
      <c r="P174" s="44"/>
      <c r="Q174" s="44"/>
      <c r="R174" s="44"/>
      <c r="S174" s="44"/>
      <c r="T174" s="53"/>
      <c r="U174" s="53"/>
      <c r="V174" s="34"/>
      <c r="W174" s="35"/>
      <c r="X174" s="35"/>
      <c r="Y174" s="35"/>
      <c r="Z174" s="35"/>
      <c r="AA174" s="35"/>
      <c r="AB174" s="35"/>
      <c r="AC174" s="29"/>
      <c r="AD174" s="29"/>
      <c r="AE174" s="29"/>
      <c r="AF174" s="29"/>
      <c r="AG174" s="29"/>
      <c r="AH174" s="29"/>
      <c r="AI174" s="29"/>
      <c r="AL174" s="37"/>
    </row>
    <row r="175" spans="1:42" s="36" customFormat="1" x14ac:dyDescent="0.3">
      <c r="A175" s="37"/>
      <c r="B175" s="37"/>
      <c r="C175" s="37"/>
      <c r="D175" s="35"/>
      <c r="I175" s="51"/>
      <c r="J175" s="35"/>
      <c r="K175" s="53"/>
      <c r="L175" s="44"/>
      <c r="M175" s="44"/>
      <c r="N175" s="44"/>
      <c r="O175" s="44"/>
      <c r="P175" s="44"/>
      <c r="Q175" s="44"/>
      <c r="R175" s="44"/>
      <c r="S175" s="44"/>
      <c r="T175" s="53"/>
      <c r="U175" s="53"/>
      <c r="V175" s="34"/>
      <c r="W175" s="35"/>
      <c r="X175" s="35"/>
      <c r="Y175" s="35"/>
      <c r="Z175" s="35"/>
      <c r="AA175" s="35"/>
      <c r="AB175" s="35"/>
      <c r="AC175" s="29"/>
      <c r="AD175" s="29"/>
      <c r="AE175" s="29"/>
      <c r="AF175" s="29"/>
      <c r="AG175" s="29"/>
      <c r="AH175" s="29"/>
      <c r="AI175" s="29"/>
      <c r="AL175" s="37"/>
    </row>
  </sheetData>
  <pageMargins left="0.7" right="0.7" top="0.75" bottom="0.75" header="0.3" footer="0.3"/>
  <pageSetup paperSize="9" orientation="portrait" horizontalDpi="4294967293" verticalDpi="4294967293"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Robb</dc:creator>
  <cp:lastModifiedBy>Pietro Gentiloni (FIAA)</cp:lastModifiedBy>
  <dcterms:created xsi:type="dcterms:W3CDTF">2014-07-06T15:03:39Z</dcterms:created>
  <dcterms:modified xsi:type="dcterms:W3CDTF">2017-05-22T12:46:17Z</dcterms:modified>
</cp:coreProperties>
</file>